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110" yWindow="420" windowWidth="15735" windowHeight="6960" activeTab="1"/>
  </bookViews>
  <sheets>
    <sheet name="volume_method_comparison" sheetId="4" r:id="rId1"/>
    <sheet name="storativity_calculations" sheetId="1" r:id="rId2"/>
    <sheet name="Tocito_volumes" sheetId="2" r:id="rId3"/>
    <sheet name="Sheet3" sheetId="3" r:id="rId4"/>
  </sheets>
  <calcPr calcId="145621"/>
</workbook>
</file>

<file path=xl/calcChain.xml><?xml version="1.0" encoding="utf-8"?>
<calcChain xmlns="http://schemas.openxmlformats.org/spreadsheetml/2006/main">
  <c r="D8" i="2" l="1"/>
  <c r="D7" i="2"/>
  <c r="D6" i="2"/>
  <c r="D5" i="2"/>
  <c r="D4" i="2"/>
  <c r="D3" i="2"/>
  <c r="D10" i="2" s="1"/>
  <c r="D2" i="2"/>
  <c r="R8" i="1" l="1"/>
  <c r="V8" i="1" s="1"/>
  <c r="C7" i="1" l="1"/>
  <c r="E7" i="1" s="1"/>
  <c r="F7" i="1" s="1"/>
  <c r="I7" i="1" l="1"/>
  <c r="H7" i="1"/>
  <c r="H8" i="1"/>
  <c r="I8" i="1" s="1"/>
  <c r="R44" i="1"/>
  <c r="C19" i="1" l="1"/>
  <c r="E19" i="1" s="1"/>
  <c r="C20" i="1"/>
  <c r="E20" i="1" s="1"/>
  <c r="F20" i="1" s="1"/>
  <c r="R20" i="1"/>
  <c r="V20" i="1" s="1"/>
  <c r="H20" i="1" l="1"/>
  <c r="I20" i="1" s="1"/>
  <c r="K5" i="4"/>
  <c r="V44" i="1"/>
  <c r="C44" i="1"/>
  <c r="E44" i="1" s="1"/>
  <c r="F44" i="1" s="1"/>
  <c r="C43" i="1"/>
  <c r="E43" i="1" s="1"/>
  <c r="R41" i="1"/>
  <c r="V41" i="1" s="1"/>
  <c r="C41" i="1"/>
  <c r="E41" i="1" s="1"/>
  <c r="F41" i="1" s="1"/>
  <c r="C40" i="1"/>
  <c r="E40" i="1" s="1"/>
  <c r="R38" i="1"/>
  <c r="V38" i="1" s="1"/>
  <c r="C38" i="1"/>
  <c r="E38" i="1" s="1"/>
  <c r="F38" i="1" s="1"/>
  <c r="C37" i="1"/>
  <c r="E37" i="1" s="1"/>
  <c r="R35" i="1"/>
  <c r="V35" i="1" s="1"/>
  <c r="C35" i="1"/>
  <c r="E35" i="1" s="1"/>
  <c r="F35" i="1" s="1"/>
  <c r="C34" i="1"/>
  <c r="E34" i="1" s="1"/>
  <c r="R32" i="1"/>
  <c r="V32" i="1" s="1"/>
  <c r="C32" i="1"/>
  <c r="E32" i="1" s="1"/>
  <c r="F32" i="1" s="1"/>
  <c r="C31" i="1"/>
  <c r="E31" i="1" s="1"/>
  <c r="R29" i="1"/>
  <c r="V29" i="1" s="1"/>
  <c r="C29" i="1"/>
  <c r="E29" i="1" s="1"/>
  <c r="F29" i="1" s="1"/>
  <c r="C28" i="1"/>
  <c r="E28" i="1" s="1"/>
  <c r="R26" i="1"/>
  <c r="V26" i="1" s="1"/>
  <c r="C26" i="1"/>
  <c r="E26" i="1" s="1"/>
  <c r="F26" i="1" s="1"/>
  <c r="C25" i="1"/>
  <c r="E25" i="1" s="1"/>
  <c r="R23" i="1"/>
  <c r="V23" i="1" s="1"/>
  <c r="C23" i="1"/>
  <c r="E23" i="1" s="1"/>
  <c r="F23" i="1" s="1"/>
  <c r="C22" i="1"/>
  <c r="E22" i="1" s="1"/>
  <c r="R17" i="1"/>
  <c r="V17" i="1" s="1"/>
  <c r="C17" i="1"/>
  <c r="E17" i="1" s="1"/>
  <c r="F17" i="1" s="1"/>
  <c r="C16" i="1"/>
  <c r="E16" i="1" s="1"/>
  <c r="R14" i="1"/>
  <c r="V14" i="1" s="1"/>
  <c r="C14" i="1"/>
  <c r="E14" i="1" s="1"/>
  <c r="F14" i="1" s="1"/>
  <c r="C13" i="1"/>
  <c r="E13" i="1" s="1"/>
  <c r="R11" i="1"/>
  <c r="V11" i="1" s="1"/>
  <c r="C11" i="1"/>
  <c r="E11" i="1" s="1"/>
  <c r="F11" i="1" s="1"/>
  <c r="C10" i="1"/>
  <c r="E10" i="1" s="1"/>
  <c r="K14" i="4" l="1"/>
  <c r="K15" i="4"/>
  <c r="H32" i="1"/>
  <c r="I32" i="1" s="1"/>
  <c r="H14" i="1"/>
  <c r="I14" i="1" s="1"/>
  <c r="H41" i="1"/>
  <c r="I41" i="1" s="1"/>
  <c r="H26" i="1"/>
  <c r="I26" i="1" s="1"/>
  <c r="H35" i="1"/>
  <c r="I35" i="1" s="1"/>
  <c r="H17" i="1"/>
  <c r="I17" i="1" s="1"/>
  <c r="H44" i="1"/>
  <c r="I44" i="1" s="1"/>
  <c r="H29" i="1"/>
  <c r="I29" i="1" s="1"/>
  <c r="H11" i="1"/>
  <c r="I11" i="1" s="1"/>
  <c r="H38" i="1"/>
  <c r="I38" i="1" s="1"/>
  <c r="H23" i="1"/>
  <c r="I23" i="1" s="1"/>
  <c r="E5" i="4"/>
  <c r="C5" i="4"/>
  <c r="D5" i="4"/>
  <c r="F5" i="4"/>
  <c r="G5" i="4"/>
  <c r="H5" i="4"/>
  <c r="I5" i="4"/>
  <c r="J5" i="4"/>
  <c r="E15" i="4" l="1"/>
  <c r="E14" i="4"/>
  <c r="J15" i="4"/>
  <c r="J14" i="4"/>
  <c r="D14" i="4"/>
  <c r="D15" i="4"/>
  <c r="G14" i="4"/>
  <c r="G15" i="4"/>
  <c r="F15" i="4"/>
  <c r="F14" i="4"/>
  <c r="I14" i="4"/>
  <c r="I15" i="4"/>
  <c r="H14" i="4"/>
  <c r="H15" i="4"/>
  <c r="C15" i="4"/>
  <c r="C14" i="4"/>
  <c r="I46" i="1"/>
  <c r="C7" i="4"/>
  <c r="D7" i="4"/>
  <c r="E7" i="4"/>
  <c r="F7" i="4"/>
  <c r="G7" i="4"/>
  <c r="H7" i="4"/>
  <c r="I7" i="4"/>
</calcChain>
</file>

<file path=xl/sharedStrings.xml><?xml version="1.0" encoding="utf-8"?>
<sst xmlns="http://schemas.openxmlformats.org/spreadsheetml/2006/main" count="145" uniqueCount="103">
  <si>
    <t xml:space="preserve"> </t>
  </si>
  <si>
    <t>Entrada</t>
  </si>
  <si>
    <t>Jm</t>
  </si>
  <si>
    <t>Kd</t>
  </si>
  <si>
    <t>Kg</t>
  </si>
  <si>
    <t>Kpl</t>
  </si>
  <si>
    <t>Kmf</t>
  </si>
  <si>
    <t>Kch</t>
  </si>
  <si>
    <t>Kpc</t>
  </si>
  <si>
    <t>Toa</t>
  </si>
  <si>
    <t>Number of vertical direction</t>
  </si>
  <si>
    <t>Number of X</t>
  </si>
  <si>
    <t>Chinle - Entrada</t>
  </si>
  <si>
    <t>Bluff - Morrison</t>
  </si>
  <si>
    <t xml:space="preserve">  Morrison -                Dakota</t>
  </si>
  <si>
    <t>Upper Mancos-                  Point Lookout</t>
  </si>
  <si>
    <t>Point Lookout-     Menefee</t>
  </si>
  <si>
    <t>Menefee-               Cliffhouse</t>
  </si>
  <si>
    <t xml:space="preserve"> Lewis –               Pictured Cliffs</t>
  </si>
  <si>
    <t xml:space="preserve">Pictured Cliffs -Kirtland </t>
  </si>
  <si>
    <t>The top of Kirtland -                                the top of Toa</t>
  </si>
  <si>
    <t>Water Volume  (Acre-foot)</t>
  </si>
  <si>
    <t>Water Volume  (Cubic-feet)</t>
  </si>
  <si>
    <t xml:space="preserve">                                                                             Porosity Mean(%)</t>
  </si>
  <si>
    <t>Bottom Part:                                                                Volume(Cubic-feet)</t>
  </si>
  <si>
    <t>Top Part :                                                                                    Volume (Cubic-feet)</t>
  </si>
  <si>
    <t>Kkf</t>
  </si>
  <si>
    <t>Je</t>
  </si>
  <si>
    <t>Surface Volume Tool Method                                                   (The bottom - The top)</t>
  </si>
  <si>
    <t>Difference between the methods</t>
  </si>
  <si>
    <t>Percent difference</t>
  </si>
  <si>
    <t>USED TO FIND DENSITY</t>
  </si>
  <si>
    <t>density</t>
  </si>
  <si>
    <t>Gravity</t>
  </si>
  <si>
    <t>Porosity</t>
  </si>
  <si>
    <t>Compressibility of aquifer</t>
  </si>
  <si>
    <t>(m*s2/kg)</t>
  </si>
  <si>
    <t>Sum*cell A</t>
  </si>
  <si>
    <t>(Temp C)</t>
  </si>
  <si>
    <t>(mg/l)</t>
  </si>
  <si>
    <t>(Kg/m3)</t>
  </si>
  <si>
    <t>(m/s2)</t>
  </si>
  <si>
    <t>(m2/N)</t>
  </si>
  <si>
    <t>(m2/N</t>
  </si>
  <si>
    <t>(m)</t>
  </si>
  <si>
    <t>Cell Size</t>
  </si>
  <si>
    <t>squared</t>
  </si>
  <si>
    <t>Sum' of rock thickness</t>
  </si>
  <si>
    <t>VOLUME (Acre-feet)</t>
  </si>
  <si>
    <t>T</t>
  </si>
  <si>
    <t>TDS</t>
  </si>
  <si>
    <t>Pw</t>
  </si>
  <si>
    <t>* g</t>
  </si>
  <si>
    <t>* (n</t>
  </si>
  <si>
    <t>* B</t>
  </si>
  <si>
    <t>+ a)</t>
  </si>
  <si>
    <t>Ss</t>
  </si>
  <si>
    <t>&lt;2500</t>
  </si>
  <si>
    <t>=</t>
  </si>
  <si>
    <t>Kls</t>
  </si>
  <si>
    <t>Km</t>
  </si>
  <si>
    <t>sum of water &lt;2500'</t>
  </si>
  <si>
    <t>sum water rights</t>
  </si>
  <si>
    <t>b</t>
  </si>
  <si>
    <t>(1/m)</t>
  </si>
  <si>
    <t>Average Thickness</t>
  </si>
  <si>
    <t>(ft^2)</t>
  </si>
  <si>
    <t>(ft)</t>
  </si>
  <si>
    <t>(ft^3)</t>
  </si>
  <si>
    <t>(m^3)</t>
  </si>
  <si>
    <t>S</t>
  </si>
  <si>
    <t>(-)</t>
  </si>
  <si>
    <t>volume fluid (S*V*%Ss)(m^3)</t>
  </si>
  <si>
    <t>*Porosity data average from sources in Appendix 2</t>
  </si>
  <si>
    <t>*Density values changing with Temperature and TDS</t>
  </si>
  <si>
    <t>*TDS data average from sources in Appendix 2</t>
  </si>
  <si>
    <t>Compressibility of water @25C</t>
  </si>
  <si>
    <t>%Ss</t>
  </si>
  <si>
    <t>* Temperature values extracted from NMWells database.</t>
  </si>
  <si>
    <t xml:space="preserve">*Surface Volume Tool Method Calculation described in Figure 4 </t>
  </si>
  <si>
    <t>** Volume calculated from Isopach is found using ARCGIS. We can find the SUM of the thickness for all of the cells in each isopach.  We then multiply this SUM by the area of each Cell to find the volume.</t>
  </si>
  <si>
    <t>Ss= Pw*g * (n*B+a)</t>
  </si>
  <si>
    <t>S= Ss*b</t>
  </si>
  <si>
    <t>Specific Storage</t>
  </si>
  <si>
    <t>Storativity</t>
  </si>
  <si>
    <t>Volume</t>
  </si>
  <si>
    <t>V= S*(rock Volume)*(%Sandstone)</t>
  </si>
  <si>
    <t>**Volume calculated from isopachs (Cubic-feet)</t>
  </si>
  <si>
    <t>*Volume Difference                                (Cubic-feet)</t>
  </si>
  <si>
    <t>Isopach Volume Estimation</t>
  </si>
  <si>
    <t>Specific Yield</t>
  </si>
  <si>
    <t>IF CONFINED:</t>
  </si>
  <si>
    <t>IF UNCONFINED:</t>
  </si>
  <si>
    <t>Tn/Tsj</t>
  </si>
  <si>
    <t>ID</t>
  </si>
  <si>
    <t>Area (square foot)</t>
  </si>
  <si>
    <t>thickness(ft)</t>
  </si>
  <si>
    <t>Volume (cubic foot)</t>
  </si>
  <si>
    <t>Sum</t>
  </si>
  <si>
    <t>Ratio of sandstone thickness to total thickness</t>
  </si>
  <si>
    <t>Material volume (rock, fluids, gas)</t>
  </si>
  <si>
    <t xml:space="preserve">Specific Storage </t>
  </si>
  <si>
    <t>Unit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</si>
</sst>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FF0000"/>
      <name val="Calibri"/>
      <family val="2"/>
      <scheme val="minor"/>
    </font>
    <font>
      <sz val="11"/>
      <name val="Calibri"/>
      <family val="2"/>
      <scheme val="minor"/>
    </font>
    <font>
      <sz val="14"/>
      <color theme="1"/>
      <name val="Calibri"/>
      <family val="2"/>
      <scheme val="minor"/>
    </font>
    <font>
      <sz val="14"/>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sz val="11"/>
      <color rgb="FFFA7D00"/>
      <name val="Calibri"/>
      <family val="2"/>
      <scheme val="minor"/>
    </font>
    <font>
      <b/>
      <sz val="11"/>
      <color theme="0"/>
      <name val="Calibri"/>
      <family val="2"/>
      <scheme val="minor"/>
    </font>
    <font>
      <b/>
      <sz val="11"/>
      <name val="Calibri"/>
      <family val="2"/>
      <scheme val="minor"/>
    </font>
    <font>
      <b/>
      <sz val="12"/>
      <name val="Calibri"/>
      <family val="2"/>
      <scheme val="minor"/>
    </font>
    <font>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3" tint="0.39997558519241921"/>
        <bgColor indexed="64"/>
      </patternFill>
    </fill>
  </fills>
  <borders count="23">
    <border>
      <left/>
      <right/>
      <top/>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double">
        <color rgb="FFFF8001"/>
      </top>
      <bottom style="double">
        <color rgb="FFFF8001"/>
      </bottom>
      <diagonal/>
    </border>
    <border>
      <left/>
      <right/>
      <top/>
      <bottom style="double">
        <color auto="1"/>
      </bottom>
      <diagonal/>
    </border>
    <border>
      <left style="double">
        <color rgb="FF3F3F3F"/>
      </left>
      <right style="double">
        <color rgb="FF3F3F3F"/>
      </right>
      <top/>
      <bottom style="double">
        <color rgb="FF3F3F3F"/>
      </bottom>
      <diagonal/>
    </border>
    <border>
      <left/>
      <right/>
      <top style="double">
        <color rgb="FFFF8001"/>
      </top>
      <bottom style="double">
        <color indexed="64"/>
      </bottom>
      <diagonal/>
    </border>
    <border>
      <left style="double">
        <color rgb="FF3F3F3F"/>
      </left>
      <right style="double">
        <color rgb="FF3F3F3F"/>
      </right>
      <top style="double">
        <color rgb="FF3F3F3F"/>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6">
    <xf numFmtId="0" fontId="0" fillId="0" borderId="0"/>
    <xf numFmtId="0" fontId="5"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9" fillId="0" borderId="14" applyNumberFormat="0" applyFill="0" applyAlignment="0" applyProtection="0"/>
    <xf numFmtId="0" fontId="10" fillId="6" borderId="15" applyNumberFormat="0" applyAlignment="0" applyProtection="0"/>
  </cellStyleXfs>
  <cellXfs count="112">
    <xf numFmtId="0" fontId="0" fillId="0" borderId="0" xfId="0"/>
    <xf numFmtId="11" fontId="2" fillId="0" borderId="0" xfId="0" applyNumberFormat="1" applyFont="1"/>
    <xf numFmtId="11" fontId="0" fillId="0" borderId="0" xfId="0" applyNumberFormat="1" applyFont="1"/>
    <xf numFmtId="11" fontId="0" fillId="0" borderId="0" xfId="0" applyNumberFormat="1"/>
    <xf numFmtId="0" fontId="2" fillId="0" borderId="0" xfId="0" applyFont="1"/>
    <xf numFmtId="0" fontId="0" fillId="0" borderId="0" xfId="0" applyFont="1" applyAlignment="1">
      <alignment horizontal="center"/>
    </xf>
    <xf numFmtId="0" fontId="1" fillId="0" borderId="0" xfId="0" applyFont="1"/>
    <xf numFmtId="11" fontId="1" fillId="0" borderId="0" xfId="0" applyNumberFormat="1" applyFont="1"/>
    <xf numFmtId="0" fontId="0" fillId="0" borderId="0" xfId="0" applyFont="1"/>
    <xf numFmtId="11" fontId="2" fillId="0" borderId="0" xfId="0" applyNumberFormat="1" applyFont="1" applyAlignment="1">
      <alignment horizontal="center"/>
    </xf>
    <xf numFmtId="0" fontId="0" fillId="0" borderId="0" xfId="0" applyAlignment="1">
      <alignment horizontal="center"/>
    </xf>
    <xf numFmtId="2" fontId="0" fillId="2" borderId="0" xfId="0" applyNumberFormat="1" applyFill="1" applyBorder="1" applyAlignment="1">
      <alignment horizontal="center" vertical="center" wrapText="1"/>
    </xf>
    <xf numFmtId="0" fontId="0" fillId="0" borderId="1" xfId="0" applyBorder="1" applyAlignment="1">
      <alignment horizontal="center" wrapText="1"/>
    </xf>
    <xf numFmtId="11" fontId="0" fillId="0" borderId="2" xfId="0" applyNumberFormat="1" applyFill="1" applyBorder="1" applyAlignment="1">
      <alignment horizontal="center" vertical="center" wrapText="1"/>
    </xf>
    <xf numFmtId="2" fontId="0" fillId="0" borderId="3" xfId="0" applyNumberFormat="1" applyFill="1" applyBorder="1" applyAlignment="1">
      <alignment horizontal="center" vertical="center" wrapText="1"/>
    </xf>
    <xf numFmtId="11" fontId="0" fillId="2" borderId="4" xfId="0" applyNumberFormat="1" applyFill="1" applyBorder="1" applyAlignment="1">
      <alignment horizontal="center" vertical="center"/>
    </xf>
    <xf numFmtId="2" fontId="0" fillId="0" borderId="5" xfId="0" applyNumberFormat="1" applyBorder="1" applyAlignment="1">
      <alignment horizontal="center" vertical="center" wrapText="1"/>
    </xf>
    <xf numFmtId="11" fontId="0" fillId="0" borderId="4" xfId="0" applyNumberFormat="1" applyBorder="1" applyAlignment="1">
      <alignment horizontal="center" vertical="center"/>
    </xf>
    <xf numFmtId="2" fontId="0" fillId="0" borderId="6" xfId="0" applyNumberFormat="1" applyBorder="1" applyAlignment="1">
      <alignment horizontal="center" vertical="center" wrapText="1"/>
    </xf>
    <xf numFmtId="11" fontId="0" fillId="0" borderId="2" xfId="0" applyNumberFormat="1" applyBorder="1" applyAlignment="1">
      <alignment horizontal="center" vertical="center"/>
    </xf>
    <xf numFmtId="2" fontId="0" fillId="0" borderId="2" xfId="0" applyNumberFormat="1" applyBorder="1" applyAlignment="1">
      <alignment horizontal="center" vertical="center"/>
    </xf>
    <xf numFmtId="2" fontId="0" fillId="2" borderId="7" xfId="0" applyNumberFormat="1" applyFill="1" applyBorder="1" applyAlignment="1">
      <alignment horizontal="center" vertical="top" wrapText="1"/>
    </xf>
    <xf numFmtId="2" fontId="0" fillId="0" borderId="7" xfId="0" applyNumberFormat="1" applyBorder="1" applyAlignment="1">
      <alignment horizontal="center" vertical="center" wrapText="1"/>
    </xf>
    <xf numFmtId="2" fontId="2" fillId="0" borderId="7" xfId="0" applyNumberFormat="1" applyFont="1" applyBorder="1" applyAlignment="1">
      <alignment horizontal="center" vertical="center" wrapText="1"/>
    </xf>
    <xf numFmtId="0" fontId="0" fillId="0" borderId="8" xfId="0" applyBorder="1" applyAlignment="1">
      <alignment horizontal="center"/>
    </xf>
    <xf numFmtId="0" fontId="4" fillId="0" borderId="1" xfId="0" applyFont="1" applyFill="1" applyBorder="1" applyAlignment="1">
      <alignment horizontal="center"/>
    </xf>
    <xf numFmtId="0" fontId="3" fillId="0" borderId="1" xfId="0" applyFont="1" applyFill="1" applyBorder="1" applyAlignment="1">
      <alignment horizontal="center"/>
    </xf>
    <xf numFmtId="0" fontId="7" fillId="5" borderId="0" xfId="3"/>
    <xf numFmtId="0" fontId="6" fillId="4" borderId="0" xfId="2"/>
    <xf numFmtId="0" fontId="5" fillId="3" borderId="12" xfId="1" applyBorder="1"/>
    <xf numFmtId="0" fontId="5" fillId="3" borderId="0" xfId="1" applyBorder="1"/>
    <xf numFmtId="0" fontId="5" fillId="3" borderId="13" xfId="1" applyBorder="1"/>
    <xf numFmtId="0" fontId="8" fillId="0" borderId="0" xfId="0" applyFont="1"/>
    <xf numFmtId="0" fontId="0" fillId="0" borderId="0" xfId="0" applyFont="1" applyBorder="1"/>
    <xf numFmtId="11" fontId="2" fillId="0" borderId="0" xfId="0" applyNumberFormat="1" applyFont="1" applyBorder="1" applyAlignment="1">
      <alignment horizontal="center"/>
    </xf>
    <xf numFmtId="0" fontId="1" fillId="0" borderId="0" xfId="0" applyFont="1" applyBorder="1"/>
    <xf numFmtId="0" fontId="0" fillId="0" borderId="0" xfId="0" applyBorder="1"/>
    <xf numFmtId="0" fontId="0" fillId="0" borderId="0" xfId="0"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2" fontId="2" fillId="0" borderId="0" xfId="0" applyNumberFormat="1" applyFont="1" applyBorder="1" applyAlignment="1">
      <alignment horizontal="center" vertical="center" wrapText="1"/>
    </xf>
    <xf numFmtId="11" fontId="0" fillId="0" borderId="0" xfId="0" applyNumberFormat="1" applyBorder="1" applyAlignment="1">
      <alignment horizontal="center" vertical="center"/>
    </xf>
    <xf numFmtId="2" fontId="0" fillId="0" borderId="0" xfId="0" applyNumberFormat="1" applyBorder="1" applyAlignment="1">
      <alignment horizontal="center" vertical="center" wrapText="1"/>
    </xf>
    <xf numFmtId="2" fontId="0" fillId="2" borderId="0" xfId="0" applyNumberFormat="1" applyFill="1" applyBorder="1" applyAlignment="1">
      <alignment horizontal="center" vertical="top" wrapText="1"/>
    </xf>
    <xf numFmtId="2" fontId="0" fillId="0" borderId="0" xfId="0" applyNumberFormat="1" applyBorder="1" applyAlignment="1">
      <alignment horizontal="center" vertical="center"/>
    </xf>
    <xf numFmtId="11" fontId="0" fillId="2" borderId="0" xfId="0" applyNumberFormat="1" applyFill="1" applyBorder="1" applyAlignment="1">
      <alignment horizontal="center" vertical="center"/>
    </xf>
    <xf numFmtId="2" fontId="0" fillId="0" borderId="0" xfId="0" applyNumberFormat="1" applyFill="1" applyBorder="1" applyAlignment="1">
      <alignment horizontal="center" vertical="center" wrapText="1"/>
    </xf>
    <xf numFmtId="11" fontId="0" fillId="0" borderId="0" xfId="0" applyNumberFormat="1" applyFill="1" applyBorder="1" applyAlignment="1">
      <alignment horizontal="center" vertical="center" wrapText="1"/>
    </xf>
    <xf numFmtId="0" fontId="0" fillId="0" borderId="0" xfId="0" applyBorder="1" applyAlignment="1">
      <alignment horizontal="center" wrapText="1"/>
    </xf>
    <xf numFmtId="11" fontId="0" fillId="0" borderId="0" xfId="0" applyNumberFormat="1" applyBorder="1"/>
    <xf numFmtId="0" fontId="2" fillId="0" borderId="0" xfId="0" applyFont="1" applyBorder="1"/>
    <xf numFmtId="3" fontId="0" fillId="0" borderId="0" xfId="0" applyNumberFormat="1"/>
    <xf numFmtId="49" fontId="0" fillId="0" borderId="0" xfId="0" applyNumberFormat="1" applyAlignment="1">
      <alignment wrapText="1"/>
    </xf>
    <xf numFmtId="49" fontId="7" fillId="5" borderId="0" xfId="3" applyNumberFormat="1" applyAlignment="1">
      <alignment wrapText="1"/>
    </xf>
    <xf numFmtId="0" fontId="0" fillId="0" borderId="0" xfId="0" applyAlignment="1">
      <alignment wrapText="1"/>
    </xf>
    <xf numFmtId="49" fontId="5" fillId="3" borderId="0" xfId="1" applyNumberFormat="1" applyAlignment="1">
      <alignment wrapText="1"/>
    </xf>
    <xf numFmtId="0" fontId="5" fillId="3" borderId="0" xfId="1"/>
    <xf numFmtId="3" fontId="10" fillId="6" borderId="15" xfId="5" applyNumberFormat="1" applyAlignment="1">
      <alignment horizontal="center"/>
    </xf>
    <xf numFmtId="3" fontId="10" fillId="6" borderId="15" xfId="5" applyNumberFormat="1"/>
    <xf numFmtId="0" fontId="8" fillId="0" borderId="0" xfId="0" applyFont="1" applyAlignment="1">
      <alignment horizontal="center"/>
    </xf>
    <xf numFmtId="0" fontId="6" fillId="4" borderId="0" xfId="2" applyAlignment="1">
      <alignment horizontal="center"/>
    </xf>
    <xf numFmtId="0" fontId="5" fillId="3" borderId="12" xfId="1" applyBorder="1" applyAlignment="1">
      <alignment horizontal="center"/>
    </xf>
    <xf numFmtId="0" fontId="5" fillId="3" borderId="0" xfId="1" applyBorder="1" applyAlignment="1">
      <alignment horizontal="center"/>
    </xf>
    <xf numFmtId="0" fontId="5" fillId="3" borderId="13" xfId="1" applyBorder="1" applyAlignment="1">
      <alignment horizontal="center"/>
    </xf>
    <xf numFmtId="0" fontId="7" fillId="5" borderId="0" xfId="3" applyAlignment="1">
      <alignment horizontal="center"/>
    </xf>
    <xf numFmtId="0" fontId="5" fillId="3" borderId="0" xfId="1" applyAlignment="1">
      <alignment horizontal="center"/>
    </xf>
    <xf numFmtId="11" fontId="5" fillId="3" borderId="13" xfId="1" applyNumberFormat="1" applyBorder="1" applyAlignment="1">
      <alignment horizontal="center"/>
    </xf>
    <xf numFmtId="49" fontId="6" fillId="4" borderId="9" xfId="2" applyNumberFormat="1" applyBorder="1" applyAlignment="1">
      <alignment horizontal="center" wrapText="1"/>
    </xf>
    <xf numFmtId="49" fontId="6" fillId="4" borderId="10" xfId="2" applyNumberFormat="1" applyBorder="1" applyAlignment="1">
      <alignment horizontal="center" wrapText="1"/>
    </xf>
    <xf numFmtId="49" fontId="5" fillId="3" borderId="9" xfId="1" applyNumberFormat="1" applyBorder="1" applyAlignment="1">
      <alignment horizontal="center" wrapText="1"/>
    </xf>
    <xf numFmtId="49" fontId="5" fillId="3" borderId="10" xfId="1" applyNumberFormat="1" applyBorder="1" applyAlignment="1">
      <alignment horizontal="center" wrapText="1"/>
    </xf>
    <xf numFmtId="49" fontId="5" fillId="3" borderId="11" xfId="1" applyNumberFormat="1" applyBorder="1" applyAlignment="1">
      <alignment horizontal="center" wrapText="1"/>
    </xf>
    <xf numFmtId="49" fontId="0" fillId="0" borderId="0" xfId="0" applyNumberFormat="1" applyAlignment="1">
      <alignment horizontal="center" wrapText="1"/>
    </xf>
    <xf numFmtId="49" fontId="7" fillId="5" borderId="0" xfId="3" applyNumberFormat="1" applyAlignment="1">
      <alignment horizontal="center" wrapText="1"/>
    </xf>
    <xf numFmtId="0" fontId="8" fillId="2" borderId="0" xfId="0" applyFont="1" applyFill="1"/>
    <xf numFmtId="0" fontId="8" fillId="7" borderId="0" xfId="0" applyFont="1" applyFill="1"/>
    <xf numFmtId="3" fontId="10" fillId="7" borderId="15" xfId="5" applyNumberFormat="1" applyFill="1" applyAlignment="1">
      <alignment horizontal="center"/>
    </xf>
    <xf numFmtId="3" fontId="11" fillId="2" borderId="15" xfId="5" applyNumberFormat="1" applyFont="1" applyFill="1" applyAlignment="1">
      <alignment horizontal="center"/>
    </xf>
    <xf numFmtId="0" fontId="2" fillId="0" borderId="14" xfId="4" applyFont="1" applyBorder="1"/>
    <xf numFmtId="0" fontId="12" fillId="0" borderId="14" xfId="4" applyFont="1" applyBorder="1" applyAlignment="1">
      <alignment horizontal="center"/>
    </xf>
    <xf numFmtId="0" fontId="2" fillId="0" borderId="14" xfId="4" applyNumberFormat="1" applyFont="1" applyBorder="1" applyAlignment="1">
      <alignment horizontal="center"/>
    </xf>
    <xf numFmtId="0" fontId="2" fillId="0" borderId="14" xfId="4" applyFont="1" applyBorder="1" applyAlignment="1">
      <alignment horizontal="center"/>
    </xf>
    <xf numFmtId="0" fontId="2" fillId="0" borderId="16" xfId="4" applyFont="1" applyBorder="1"/>
    <xf numFmtId="0" fontId="2" fillId="0" borderId="17" xfId="4" applyFont="1" applyBorder="1"/>
    <xf numFmtId="0" fontId="2" fillId="0" borderId="17" xfId="4" applyFont="1" applyBorder="1" applyAlignment="1">
      <alignment horizontal="center"/>
    </xf>
    <xf numFmtId="0" fontId="2" fillId="0" borderId="17" xfId="4" applyNumberFormat="1" applyFont="1" applyBorder="1" applyAlignment="1">
      <alignment horizontal="center"/>
    </xf>
    <xf numFmtId="1" fontId="13" fillId="0" borderId="0" xfId="0" applyNumberFormat="1" applyFont="1" applyAlignment="1">
      <alignment horizontal="center"/>
    </xf>
    <xf numFmtId="2" fontId="13" fillId="0" borderId="0" xfId="0" applyNumberFormat="1" applyFont="1" applyAlignment="1">
      <alignment horizontal="center"/>
    </xf>
    <xf numFmtId="0" fontId="13" fillId="0" borderId="0" xfId="0" applyFont="1" applyAlignment="1">
      <alignment horizontal="center"/>
    </xf>
    <xf numFmtId="1" fontId="0" fillId="0" borderId="0" xfId="0" applyNumberFormat="1" applyAlignment="1">
      <alignment horizontal="center"/>
    </xf>
    <xf numFmtId="11" fontId="0" fillId="0" borderId="0" xfId="0" applyNumberFormat="1" applyAlignment="1">
      <alignment horizontal="center"/>
    </xf>
    <xf numFmtId="1" fontId="0" fillId="0" borderId="0" xfId="0" applyNumberFormat="1"/>
    <xf numFmtId="2" fontId="0" fillId="0" borderId="0" xfId="0" applyNumberFormat="1"/>
    <xf numFmtId="1" fontId="8" fillId="0" borderId="0" xfId="0" applyNumberFormat="1" applyFont="1" applyAlignment="1">
      <alignment horizontal="center"/>
    </xf>
    <xf numFmtId="2" fontId="0" fillId="0" borderId="0" xfId="0" applyNumberFormat="1" applyAlignment="1">
      <alignment horizontal="center"/>
    </xf>
    <xf numFmtId="11" fontId="8" fillId="0" borderId="0" xfId="0" applyNumberFormat="1" applyFont="1" applyAlignment="1">
      <alignment horizontal="center"/>
    </xf>
    <xf numFmtId="3" fontId="10" fillId="6" borderId="18" xfId="5" applyNumberFormat="1" applyBorder="1" applyAlignment="1">
      <alignment horizontal="center"/>
    </xf>
    <xf numFmtId="0" fontId="2" fillId="0" borderId="17" xfId="4" quotePrefix="1" applyFont="1" applyBorder="1"/>
    <xf numFmtId="0" fontId="0" fillId="0" borderId="19" xfId="0" applyBorder="1" applyAlignment="1">
      <alignment wrapText="1"/>
    </xf>
    <xf numFmtId="0" fontId="0" fillId="0" borderId="17" xfId="0" applyBorder="1" applyAlignment="1">
      <alignment wrapText="1"/>
    </xf>
    <xf numFmtId="0" fontId="0" fillId="0" borderId="17" xfId="0" applyFont="1" applyBorder="1" applyAlignment="1">
      <alignment wrapText="1"/>
    </xf>
    <xf numFmtId="0" fontId="8" fillId="0" borderId="17" xfId="0" applyFont="1" applyBorder="1"/>
    <xf numFmtId="3" fontId="10" fillId="6" borderId="20" xfId="5" applyNumberFormat="1" applyBorder="1" applyAlignment="1">
      <alignment horizontal="center"/>
    </xf>
    <xf numFmtId="0" fontId="6" fillId="4" borderId="17" xfId="2" applyBorder="1" applyAlignment="1">
      <alignment horizontal="center"/>
    </xf>
    <xf numFmtId="0" fontId="5" fillId="3" borderId="21" xfId="1" applyBorder="1" applyAlignment="1">
      <alignment horizontal="center"/>
    </xf>
    <xf numFmtId="0" fontId="5" fillId="3" borderId="17" xfId="1" applyBorder="1" applyAlignment="1">
      <alignment horizontal="center"/>
    </xf>
    <xf numFmtId="49" fontId="5" fillId="3" borderId="22" xfId="1" applyNumberFormat="1" applyBorder="1" applyAlignment="1">
      <alignment horizontal="center"/>
    </xf>
    <xf numFmtId="0" fontId="0" fillId="0" borderId="17" xfId="0" applyBorder="1" applyAlignment="1">
      <alignment horizontal="center"/>
    </xf>
    <xf numFmtId="0" fontId="7" fillId="5" borderId="17" xfId="3" applyBorder="1" applyAlignment="1">
      <alignment horizontal="center"/>
    </xf>
    <xf numFmtId="0" fontId="0" fillId="0" borderId="17" xfId="0" applyBorder="1"/>
    <xf numFmtId="0" fontId="5" fillId="3" borderId="17" xfId="1" applyBorder="1"/>
    <xf numFmtId="0" fontId="7" fillId="5" borderId="17" xfId="3" applyBorder="1"/>
  </cellXfs>
  <cellStyles count="6">
    <cellStyle name="Bad" xfId="2" builtinId="27"/>
    <cellStyle name="Check Cell" xfId="5" builtinId="23"/>
    <cellStyle name="Good" xfId="1" builtinId="26"/>
    <cellStyle name="Linked Cell" xfId="4" builtinId="24"/>
    <cellStyle name="Neutral" xfId="3" builtinId="2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0</xdr:row>
      <xdr:rowOff>188952</xdr:rowOff>
    </xdr:from>
    <xdr:to>
      <xdr:col>14</xdr:col>
      <xdr:colOff>28575</xdr:colOff>
      <xdr:row>31</xdr:row>
      <xdr:rowOff>104774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2575" y="188952"/>
          <a:ext cx="4895850" cy="5830847"/>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zoomScale="120" zoomScaleNormal="120" workbookViewId="0">
      <selection activeCell="E22" sqref="E22"/>
    </sheetView>
  </sheetViews>
  <sheetFormatPr defaultRowHeight="15" x14ac:dyDescent="0.25"/>
  <cols>
    <col min="1" max="1" width="12.28515625" customWidth="1"/>
    <col min="2" max="2" width="33.140625" customWidth="1"/>
    <col min="3" max="3" width="21.7109375" customWidth="1"/>
    <col min="4" max="4" width="19.5703125" customWidth="1"/>
    <col min="5" max="5" width="20.5703125" customWidth="1"/>
    <col min="6" max="6" width="14.7109375" customWidth="1"/>
    <col min="7" max="7" width="16.5703125" customWidth="1"/>
    <col min="8" max="8" width="19.42578125" customWidth="1"/>
    <col min="9" max="9" width="17.85546875" customWidth="1"/>
    <col min="10" max="10" width="10.42578125" customWidth="1"/>
    <col min="11" max="11" width="11.28515625" customWidth="1"/>
  </cols>
  <sheetData>
    <row r="1" spans="1:12" ht="15.75" thickBot="1" x14ac:dyDescent="0.3"/>
    <row r="2" spans="1:12" ht="19.5" thickBot="1" x14ac:dyDescent="0.35">
      <c r="B2" s="24" t="s">
        <v>0</v>
      </c>
      <c r="C2" s="25" t="s">
        <v>9</v>
      </c>
      <c r="D2" s="25" t="s">
        <v>26</v>
      </c>
      <c r="E2" s="25" t="s">
        <v>8</v>
      </c>
      <c r="F2" s="25" t="s">
        <v>7</v>
      </c>
      <c r="G2" s="25" t="s">
        <v>6</v>
      </c>
      <c r="H2" s="25" t="s">
        <v>5</v>
      </c>
      <c r="I2" s="25" t="s">
        <v>3</v>
      </c>
      <c r="J2" s="26" t="s">
        <v>2</v>
      </c>
      <c r="K2" s="26" t="s">
        <v>1</v>
      </c>
    </row>
    <row r="3" spans="1:12" ht="30" x14ac:dyDescent="0.25">
      <c r="B3" s="23" t="s">
        <v>25</v>
      </c>
      <c r="C3" s="19">
        <v>5780830000000000</v>
      </c>
      <c r="D3" s="19">
        <v>5802058000000000</v>
      </c>
      <c r="E3" s="19">
        <v>5896389000000000</v>
      </c>
      <c r="F3" s="19">
        <v>9714748000000000</v>
      </c>
      <c r="G3" s="19">
        <v>9661776000000000</v>
      </c>
      <c r="H3" s="19">
        <v>9473045000000000</v>
      </c>
      <c r="I3" s="19">
        <v>8828354000000000</v>
      </c>
      <c r="J3" s="19">
        <v>8738634000000000</v>
      </c>
      <c r="K3" s="19">
        <v>8533298000000000</v>
      </c>
    </row>
    <row r="4" spans="1:12" ht="30" x14ac:dyDescent="0.25">
      <c r="B4" s="23" t="s">
        <v>24</v>
      </c>
      <c r="C4" s="19">
        <v>5802058000000000</v>
      </c>
      <c r="D4" s="19">
        <v>5896389000000000</v>
      </c>
      <c r="E4" s="19">
        <v>5919553000000000</v>
      </c>
      <c r="F4" s="19">
        <v>9661776000000000</v>
      </c>
      <c r="G4" s="19">
        <v>9473045000000000</v>
      </c>
      <c r="H4" s="19">
        <v>9407099000000000</v>
      </c>
      <c r="I4" s="19">
        <v>8738634000000000</v>
      </c>
      <c r="J4" s="19">
        <v>8419308000000000</v>
      </c>
      <c r="K4" s="19">
        <v>8406559000000000</v>
      </c>
      <c r="L4" s="3"/>
    </row>
    <row r="5" spans="1:12" ht="39.75" customHeight="1" thickBot="1" x14ac:dyDescent="0.3">
      <c r="B5" s="22" t="s">
        <v>88</v>
      </c>
      <c r="C5" s="19">
        <f t="shared" ref="C5:J5" si="0">ABS((C4-C3))</f>
        <v>21228000000000</v>
      </c>
      <c r="D5" s="19">
        <f t="shared" si="0"/>
        <v>94331000000000</v>
      </c>
      <c r="E5" s="19">
        <f t="shared" si="0"/>
        <v>23164000000000</v>
      </c>
      <c r="F5" s="19">
        <f t="shared" si="0"/>
        <v>52972000000000</v>
      </c>
      <c r="G5" s="19">
        <f t="shared" si="0"/>
        <v>188731000000000</v>
      </c>
      <c r="H5" s="19">
        <f t="shared" si="0"/>
        <v>65946000000000</v>
      </c>
      <c r="I5" s="19">
        <f t="shared" si="0"/>
        <v>89720000000000</v>
      </c>
      <c r="J5" s="19">
        <f t="shared" si="0"/>
        <v>319326000000000</v>
      </c>
      <c r="K5" s="19">
        <f>K3-K4</f>
        <v>126739000000000</v>
      </c>
    </row>
    <row r="6" spans="1:12" ht="33.75" hidden="1" customHeight="1" x14ac:dyDescent="0.3">
      <c r="B6" s="21" t="s">
        <v>23</v>
      </c>
      <c r="C6" s="20">
        <v>13.9</v>
      </c>
      <c r="D6" s="20">
        <v>12.0625</v>
      </c>
      <c r="E6" s="20">
        <v>7.1398279999999996</v>
      </c>
      <c r="F6" s="20">
        <v>9.7867490000000004</v>
      </c>
      <c r="G6" s="20">
        <v>13.606310000000001</v>
      </c>
      <c r="H6" s="20">
        <v>7.3553449999999998</v>
      </c>
      <c r="I6" s="20">
        <v>7.0069499999999998</v>
      </c>
      <c r="J6" s="19"/>
      <c r="K6" s="19"/>
    </row>
    <row r="7" spans="1:12" ht="33.75" hidden="1" customHeight="1" x14ac:dyDescent="0.3">
      <c r="B7" s="18" t="s">
        <v>22</v>
      </c>
      <c r="C7" s="17">
        <f t="shared" ref="C7:H7" si="1">C5*(C6/100)</f>
        <v>2950692000000.0005</v>
      </c>
      <c r="D7" s="17">
        <f t="shared" si="1"/>
        <v>11378676875000</v>
      </c>
      <c r="E7" s="17">
        <f t="shared" si="1"/>
        <v>1653869757919.9998</v>
      </c>
      <c r="F7" s="17">
        <f t="shared" si="1"/>
        <v>5184236680280</v>
      </c>
      <c r="G7" s="17">
        <f t="shared" si="1"/>
        <v>25679324926100</v>
      </c>
      <c r="H7" s="17">
        <f t="shared" si="1"/>
        <v>4850555813699.999</v>
      </c>
      <c r="I7" s="17">
        <f>I5*(I6/100)</f>
        <v>6286635539999.999</v>
      </c>
      <c r="J7" s="17"/>
      <c r="K7" s="17"/>
    </row>
    <row r="8" spans="1:12" ht="27" hidden="1" customHeight="1" thickBot="1" x14ac:dyDescent="0.3">
      <c r="B8" s="16" t="s">
        <v>21</v>
      </c>
      <c r="C8" s="15">
        <v>47357644.628099173</v>
      </c>
      <c r="D8" s="15">
        <v>69813241.792929292</v>
      </c>
      <c r="E8" s="15">
        <v>33905495.881450869</v>
      </c>
      <c r="F8" s="15">
        <v>544226148.67871904</v>
      </c>
      <c r="G8" s="15">
        <v>687875185.82690537</v>
      </c>
      <c r="H8" s="15">
        <v>4526846.7425390268</v>
      </c>
      <c r="I8" s="15">
        <v>49889934.400826447</v>
      </c>
      <c r="J8" s="15"/>
      <c r="K8" s="15"/>
    </row>
    <row r="9" spans="1:12" ht="29.25" customHeight="1" thickBot="1" x14ac:dyDescent="0.3">
      <c r="B9" s="14" t="s">
        <v>28</v>
      </c>
      <c r="C9" s="13" t="s">
        <v>20</v>
      </c>
      <c r="D9" s="12" t="s">
        <v>19</v>
      </c>
      <c r="E9" s="12" t="s">
        <v>18</v>
      </c>
      <c r="F9" s="12" t="s">
        <v>17</v>
      </c>
      <c r="G9" s="12" t="s">
        <v>16</v>
      </c>
      <c r="H9" s="12" t="s">
        <v>15</v>
      </c>
      <c r="I9" s="12" t="s">
        <v>14</v>
      </c>
      <c r="J9" s="12" t="s">
        <v>13</v>
      </c>
      <c r="K9" s="12" t="s">
        <v>12</v>
      </c>
    </row>
    <row r="10" spans="1:12" x14ac:dyDescent="0.25">
      <c r="B10" s="10"/>
      <c r="C10" t="s">
        <v>9</v>
      </c>
      <c r="D10" t="s">
        <v>26</v>
      </c>
      <c r="E10" t="s">
        <v>8</v>
      </c>
      <c r="F10" t="s">
        <v>7</v>
      </c>
      <c r="G10" t="s">
        <v>6</v>
      </c>
      <c r="H10" t="s">
        <v>5</v>
      </c>
      <c r="I10" t="s">
        <v>3</v>
      </c>
      <c r="J10" t="s">
        <v>2</v>
      </c>
      <c r="K10" t="s">
        <v>27</v>
      </c>
    </row>
    <row r="11" spans="1:12" hidden="1" x14ac:dyDescent="0.25">
      <c r="B11" s="11" t="s">
        <v>11</v>
      </c>
      <c r="C11" s="10">
        <v>3</v>
      </c>
      <c r="D11" s="10">
        <v>4</v>
      </c>
      <c r="E11" s="10">
        <v>15</v>
      </c>
    </row>
    <row r="12" spans="1:12" hidden="1" x14ac:dyDescent="0.25">
      <c r="B12" s="11" t="s">
        <v>10</v>
      </c>
      <c r="C12" s="10">
        <v>43</v>
      </c>
      <c r="D12" s="10">
        <v>36</v>
      </c>
      <c r="E12" s="10">
        <v>638</v>
      </c>
    </row>
    <row r="13" spans="1:12" ht="30" x14ac:dyDescent="0.25">
      <c r="B13" s="54" t="s">
        <v>87</v>
      </c>
      <c r="C13" s="8">
        <v>20528142560000</v>
      </c>
      <c r="D13" s="8">
        <v>90515239840000</v>
      </c>
      <c r="E13" s="8">
        <v>23336650080000</v>
      </c>
      <c r="F13" s="8">
        <v>52271926240000</v>
      </c>
      <c r="G13" s="8">
        <v>188313203040000</v>
      </c>
      <c r="H13" s="8">
        <v>66958849600000</v>
      </c>
      <c r="I13" s="8">
        <v>89563489760000</v>
      </c>
      <c r="J13" s="8">
        <v>320121433440000</v>
      </c>
      <c r="K13" s="8">
        <v>126830552800000</v>
      </c>
      <c r="L13" s="8"/>
    </row>
    <row r="14" spans="1:12" x14ac:dyDescent="0.25">
      <c r="B14" t="s">
        <v>29</v>
      </c>
      <c r="C14" s="3">
        <f t="shared" ref="C14:G14" si="2">ABS(C5-C13)</f>
        <v>699857440000</v>
      </c>
      <c r="D14" s="3">
        <f t="shared" si="2"/>
        <v>3815760160000</v>
      </c>
      <c r="E14" s="3">
        <f t="shared" si="2"/>
        <v>172650080000</v>
      </c>
      <c r="F14" s="3">
        <f t="shared" si="2"/>
        <v>700073760000</v>
      </c>
      <c r="G14" s="3">
        <f t="shared" si="2"/>
        <v>417796960000</v>
      </c>
      <c r="H14" s="3">
        <f>ABS(H5-H13)</f>
        <v>1012849600000</v>
      </c>
      <c r="I14" s="3">
        <f t="shared" ref="I14:K14" si="3">ABS(I5-I13)</f>
        <v>156510240000</v>
      </c>
      <c r="J14" s="3">
        <f t="shared" si="3"/>
        <v>795433440000</v>
      </c>
      <c r="K14" s="3">
        <f t="shared" si="3"/>
        <v>91552800000</v>
      </c>
    </row>
    <row r="15" spans="1:12" x14ac:dyDescent="0.25">
      <c r="A15" s="6"/>
      <c r="B15" s="8" t="s">
        <v>30</v>
      </c>
      <c r="C15" s="6">
        <f>ABS((C5-C13))/((C5+C13)/2)*100</f>
        <v>3.352117303433213</v>
      </c>
      <c r="D15" s="6">
        <f t="shared" ref="D15:K15" si="4">ABS((D5-D13))/((D5+D13)/2)*100</f>
        <v>4.1285775283315065</v>
      </c>
      <c r="E15" s="6">
        <f t="shared" si="4"/>
        <v>0.7425706079505201</v>
      </c>
      <c r="F15" s="6">
        <f t="shared" si="4"/>
        <v>1.3303832059696066</v>
      </c>
      <c r="G15" s="6">
        <f t="shared" si="4"/>
        <v>0.22161696513640691</v>
      </c>
      <c r="H15" s="6">
        <f t="shared" si="4"/>
        <v>1.524172523498345</v>
      </c>
      <c r="I15" s="6">
        <f t="shared" si="4"/>
        <v>0.17459526274227963</v>
      </c>
      <c r="J15" s="6">
        <f t="shared" si="4"/>
        <v>0.24878774967344877</v>
      </c>
      <c r="K15" s="6">
        <f t="shared" si="4"/>
        <v>7.2211193330621357E-2</v>
      </c>
    </row>
    <row r="16" spans="1:12" x14ac:dyDescent="0.25">
      <c r="A16" s="6"/>
      <c r="B16" s="5"/>
      <c r="C16" s="5"/>
      <c r="D16" s="5"/>
      <c r="E16" s="5"/>
    </row>
    <row r="17" spans="1:12" x14ac:dyDescent="0.25">
      <c r="A17" s="8"/>
      <c r="B17" s="9"/>
      <c r="C17" s="9"/>
      <c r="D17" s="9"/>
      <c r="E17" s="6"/>
    </row>
    <row r="18" spans="1:12" x14ac:dyDescent="0.25">
      <c r="A18" s="33"/>
      <c r="B18" s="34"/>
      <c r="C18" s="34"/>
      <c r="D18" s="34"/>
      <c r="E18" s="35"/>
      <c r="F18" s="36"/>
      <c r="G18" s="36"/>
      <c r="H18" s="36"/>
      <c r="I18" s="36"/>
      <c r="J18" s="36"/>
      <c r="K18" s="36"/>
      <c r="L18" s="36"/>
    </row>
    <row r="19" spans="1:12" ht="18.75" x14ac:dyDescent="0.3">
      <c r="A19" s="35"/>
      <c r="B19" s="37"/>
      <c r="C19" s="38"/>
      <c r="D19" s="38"/>
      <c r="E19" s="38"/>
      <c r="F19" s="38"/>
      <c r="G19" s="38"/>
      <c r="H19" s="38"/>
      <c r="I19" s="38"/>
      <c r="J19" s="39"/>
      <c r="K19" s="39"/>
      <c r="L19" s="36"/>
    </row>
    <row r="20" spans="1:12" ht="57.75" customHeight="1" x14ac:dyDescent="0.25">
      <c r="A20" s="35"/>
      <c r="B20" s="40" t="s">
        <v>79</v>
      </c>
      <c r="C20" s="41"/>
      <c r="D20" s="41"/>
      <c r="E20" s="41"/>
      <c r="F20" s="41"/>
      <c r="G20" s="41"/>
      <c r="H20" s="41"/>
      <c r="I20" s="41"/>
      <c r="J20" s="41"/>
      <c r="K20" s="41"/>
      <c r="L20" s="36"/>
    </row>
    <row r="21" spans="1:12" x14ac:dyDescent="0.25">
      <c r="A21" s="33"/>
      <c r="B21" s="40"/>
      <c r="C21" s="41"/>
      <c r="D21" s="41"/>
      <c r="E21" s="41"/>
      <c r="F21" s="41"/>
      <c r="G21" s="41"/>
      <c r="H21" s="41"/>
      <c r="I21" s="41"/>
      <c r="J21" s="41"/>
      <c r="K21" s="41"/>
      <c r="L21" s="36"/>
    </row>
    <row r="22" spans="1:12" ht="90" x14ac:dyDescent="0.25">
      <c r="A22" s="33"/>
      <c r="B22" s="42" t="s">
        <v>80</v>
      </c>
      <c r="C22" s="41"/>
      <c r="D22" s="41"/>
      <c r="E22" s="41"/>
      <c r="F22" s="41"/>
      <c r="G22" s="41"/>
      <c r="H22" s="41"/>
      <c r="I22" s="41"/>
      <c r="J22" s="41"/>
      <c r="K22" s="41"/>
      <c r="L22" s="36"/>
    </row>
    <row r="23" spans="1:12" hidden="1" x14ac:dyDescent="0.25">
      <c r="A23" s="33"/>
      <c r="B23" s="43"/>
      <c r="C23" s="44"/>
      <c r="D23" s="44"/>
      <c r="E23" s="44"/>
      <c r="F23" s="44"/>
      <c r="G23" s="44"/>
      <c r="H23" s="44"/>
      <c r="I23" s="44"/>
      <c r="J23" s="41"/>
      <c r="K23" s="41"/>
      <c r="L23" s="36"/>
    </row>
    <row r="24" spans="1:12" hidden="1" x14ac:dyDescent="0.25">
      <c r="A24" s="33"/>
      <c r="B24" s="42"/>
      <c r="C24" s="41"/>
      <c r="D24" s="41"/>
      <c r="E24" s="41"/>
      <c r="F24" s="41"/>
      <c r="G24" s="41"/>
      <c r="H24" s="41"/>
      <c r="I24" s="41"/>
      <c r="J24" s="41"/>
      <c r="K24" s="41"/>
      <c r="L24" s="36"/>
    </row>
    <row r="25" spans="1:12" hidden="1" x14ac:dyDescent="0.25">
      <c r="A25" s="35"/>
      <c r="B25" s="42"/>
      <c r="C25" s="45"/>
      <c r="D25" s="45"/>
      <c r="E25" s="45"/>
      <c r="F25" s="45"/>
      <c r="G25" s="45"/>
      <c r="H25" s="45"/>
      <c r="I25" s="45"/>
      <c r="J25" s="45"/>
      <c r="K25" s="45"/>
      <c r="L25" s="36"/>
    </row>
    <row r="26" spans="1:12" x14ac:dyDescent="0.25">
      <c r="A26" s="35"/>
      <c r="B26" s="46"/>
      <c r="C26" s="47"/>
      <c r="D26" s="48"/>
      <c r="E26" s="48"/>
      <c r="F26" s="48"/>
      <c r="G26" s="48"/>
      <c r="H26" s="48"/>
      <c r="I26" s="48"/>
      <c r="J26" s="48"/>
      <c r="K26" s="48"/>
      <c r="L26" s="36"/>
    </row>
    <row r="27" spans="1:12" x14ac:dyDescent="0.25">
      <c r="A27" s="35"/>
      <c r="B27" s="37"/>
      <c r="C27" s="36"/>
      <c r="D27" s="36"/>
      <c r="E27" s="36"/>
      <c r="F27" s="36"/>
      <c r="G27" s="36"/>
      <c r="H27" s="36"/>
      <c r="I27" s="36"/>
      <c r="J27" s="36"/>
      <c r="K27" s="36"/>
      <c r="L27" s="36"/>
    </row>
    <row r="28" spans="1:12" hidden="1" x14ac:dyDescent="0.25">
      <c r="A28" s="33"/>
      <c r="B28" s="11"/>
      <c r="C28" s="37"/>
      <c r="D28" s="37"/>
      <c r="E28" s="37"/>
      <c r="F28" s="36"/>
      <c r="G28" s="36"/>
      <c r="H28" s="36"/>
      <c r="I28" s="36"/>
      <c r="J28" s="36"/>
      <c r="K28" s="36"/>
      <c r="L28" s="36"/>
    </row>
    <row r="29" spans="1:12" hidden="1" x14ac:dyDescent="0.25">
      <c r="A29" s="33"/>
      <c r="B29" s="11"/>
      <c r="C29" s="37"/>
      <c r="D29" s="37"/>
      <c r="E29" s="37"/>
      <c r="F29" s="36"/>
      <c r="G29" s="36"/>
      <c r="H29" s="36"/>
      <c r="I29" s="36"/>
      <c r="J29" s="36"/>
      <c r="K29" s="36"/>
      <c r="L29" s="36"/>
    </row>
    <row r="30" spans="1:12" x14ac:dyDescent="0.25">
      <c r="A30" s="33"/>
      <c r="B30" s="36"/>
      <c r="C30" s="33"/>
      <c r="D30" s="33"/>
      <c r="E30" s="33"/>
      <c r="F30" s="33"/>
      <c r="G30" s="33"/>
      <c r="H30" s="33"/>
      <c r="I30" s="33"/>
      <c r="J30" s="33"/>
      <c r="K30" s="33"/>
      <c r="L30" s="36"/>
    </row>
    <row r="31" spans="1:12" x14ac:dyDescent="0.25">
      <c r="A31" s="33"/>
      <c r="B31" s="36"/>
      <c r="C31" s="49"/>
      <c r="D31" s="49"/>
      <c r="E31" s="49"/>
      <c r="F31" s="49"/>
      <c r="G31" s="49"/>
      <c r="H31" s="49"/>
      <c r="I31" s="49"/>
      <c r="J31" s="49"/>
      <c r="K31" s="49"/>
      <c r="L31" s="36"/>
    </row>
    <row r="32" spans="1:12" x14ac:dyDescent="0.25">
      <c r="A32" s="33"/>
      <c r="B32" s="33"/>
      <c r="C32" s="35"/>
      <c r="D32" s="35"/>
      <c r="E32" s="35"/>
      <c r="F32" s="35"/>
      <c r="G32" s="35"/>
      <c r="H32" s="35"/>
      <c r="I32" s="35"/>
      <c r="J32" s="35"/>
      <c r="K32" s="35"/>
      <c r="L32" s="36"/>
    </row>
    <row r="33" spans="1:12" x14ac:dyDescent="0.25">
      <c r="A33" s="33"/>
      <c r="B33" s="33"/>
      <c r="C33" s="33"/>
      <c r="D33" s="33"/>
      <c r="E33" s="50"/>
      <c r="F33" s="36"/>
      <c r="G33" s="36"/>
      <c r="H33" s="36"/>
      <c r="I33" s="36"/>
      <c r="J33" s="36"/>
      <c r="K33" s="36"/>
      <c r="L33" s="36"/>
    </row>
    <row r="34" spans="1:12" x14ac:dyDescent="0.25">
      <c r="A34" s="33"/>
      <c r="B34" s="36"/>
      <c r="C34" s="33"/>
      <c r="D34" s="33"/>
      <c r="E34" s="50"/>
      <c r="F34" s="36"/>
      <c r="G34" s="36"/>
      <c r="H34" s="36"/>
      <c r="I34" s="36"/>
      <c r="J34" s="36"/>
      <c r="K34" s="36"/>
      <c r="L34" s="36"/>
    </row>
    <row r="35" spans="1:12" x14ac:dyDescent="0.25">
      <c r="A35" s="36"/>
      <c r="B35" s="36"/>
      <c r="C35" s="33"/>
      <c r="D35" s="33"/>
      <c r="E35" s="50"/>
      <c r="F35" s="36"/>
      <c r="G35" s="36"/>
      <c r="H35" s="36"/>
      <c r="I35" s="36"/>
      <c r="J35" s="36"/>
      <c r="K35" s="36"/>
      <c r="L35" s="36"/>
    </row>
    <row r="36" spans="1:12" x14ac:dyDescent="0.25">
      <c r="A36" s="33"/>
      <c r="B36" s="33"/>
      <c r="C36" s="33"/>
      <c r="D36" s="33"/>
      <c r="E36" s="50"/>
      <c r="F36" s="36"/>
      <c r="G36" s="36"/>
      <c r="H36" s="36"/>
      <c r="I36" s="36"/>
      <c r="J36" s="36"/>
      <c r="K36" s="36"/>
      <c r="L36" s="36"/>
    </row>
    <row r="37" spans="1:12" x14ac:dyDescent="0.25">
      <c r="A37" s="8"/>
      <c r="B37" s="8"/>
      <c r="C37" s="8"/>
      <c r="D37" s="8"/>
      <c r="E37" s="4"/>
    </row>
    <row r="38" spans="1:12" x14ac:dyDescent="0.25">
      <c r="A38" s="6"/>
      <c r="B38" s="6"/>
      <c r="C38" s="7"/>
      <c r="D38" s="7"/>
      <c r="E38" s="7"/>
      <c r="F38" s="3"/>
      <c r="G38" s="3"/>
      <c r="H38" s="3"/>
      <c r="I38" s="3"/>
    </row>
    <row r="39" spans="1:12" x14ac:dyDescent="0.25">
      <c r="A39" s="6"/>
      <c r="B39" s="8"/>
      <c r="C39" s="6"/>
      <c r="D39" s="6"/>
      <c r="E39" s="6"/>
      <c r="F39" s="3"/>
      <c r="G39" s="3"/>
      <c r="H39" s="3"/>
      <c r="I39" s="3"/>
    </row>
    <row r="40" spans="1:12" x14ac:dyDescent="0.25">
      <c r="A40" s="6"/>
      <c r="B40" s="8"/>
      <c r="C40" s="8"/>
      <c r="D40" s="8"/>
      <c r="E40" s="5"/>
    </row>
    <row r="41" spans="1:12" x14ac:dyDescent="0.25">
      <c r="A41" s="4"/>
      <c r="B41" s="2"/>
      <c r="C41" s="2"/>
      <c r="D41" s="2"/>
      <c r="E41" s="6"/>
    </row>
    <row r="42" spans="1:12" x14ac:dyDescent="0.25">
      <c r="A42" s="4"/>
      <c r="B42" s="2"/>
      <c r="C42" s="2"/>
      <c r="D42" s="2"/>
      <c r="E42" s="6"/>
    </row>
    <row r="43" spans="1:12" x14ac:dyDescent="0.25">
      <c r="A43" s="6"/>
      <c r="B43" s="8"/>
      <c r="C43" s="8"/>
      <c r="D43" s="8"/>
      <c r="E43" s="4"/>
    </row>
    <row r="44" spans="1:12" x14ac:dyDescent="0.25">
      <c r="A44" s="6"/>
      <c r="B44" s="6"/>
      <c r="C44" s="6"/>
      <c r="D44" s="6"/>
      <c r="E44" s="6"/>
    </row>
    <row r="45" spans="1:12" x14ac:dyDescent="0.25">
      <c r="A45" s="6"/>
      <c r="B45" s="8"/>
      <c r="C45" s="8"/>
      <c r="D45" s="8"/>
      <c r="E45" s="6"/>
    </row>
    <row r="46" spans="1:12" x14ac:dyDescent="0.25">
      <c r="A46" s="6"/>
      <c r="B46" s="8"/>
      <c r="C46" s="8"/>
      <c r="D46" s="8"/>
      <c r="E46" s="5"/>
    </row>
    <row r="47" spans="1:12" x14ac:dyDescent="0.25">
      <c r="A47" s="4"/>
      <c r="B47" s="2"/>
      <c r="C47" s="2"/>
      <c r="D47" s="2"/>
      <c r="E47" s="6"/>
    </row>
    <row r="48" spans="1:12" x14ac:dyDescent="0.25">
      <c r="A48" s="4"/>
      <c r="B48" s="2"/>
      <c r="C48" s="2"/>
      <c r="D48" s="2"/>
      <c r="E48" s="6"/>
    </row>
    <row r="49" spans="1:5" x14ac:dyDescent="0.25">
      <c r="A49" s="6"/>
      <c r="B49" s="2"/>
      <c r="C49" s="2"/>
      <c r="D49" s="2"/>
      <c r="E49" s="1"/>
    </row>
    <row r="50" spans="1:5" x14ac:dyDescent="0.25">
      <c r="A50" s="6"/>
      <c r="B50" s="6"/>
      <c r="C50" s="6"/>
      <c r="D50" s="6"/>
      <c r="E50" s="6"/>
    </row>
    <row r="51" spans="1:5" x14ac:dyDescent="0.25">
      <c r="A51" s="6"/>
      <c r="B51" s="8"/>
      <c r="C51" s="8"/>
      <c r="D51" s="6"/>
      <c r="E51" s="6"/>
    </row>
    <row r="52" spans="1:5" x14ac:dyDescent="0.25">
      <c r="A52" s="6"/>
      <c r="B52" s="8"/>
      <c r="C52" s="8"/>
      <c r="D52" s="8"/>
      <c r="E52" s="5"/>
    </row>
    <row r="53" spans="1:5" x14ac:dyDescent="0.25">
      <c r="A53" s="4"/>
      <c r="B53" s="1"/>
      <c r="C53" s="1"/>
      <c r="D53" s="1"/>
      <c r="E53" s="6"/>
    </row>
    <row r="54" spans="1:5" x14ac:dyDescent="0.25">
      <c r="A54" s="4"/>
      <c r="B54" s="1"/>
      <c r="C54" s="1"/>
      <c r="D54" s="1"/>
      <c r="E54" s="6"/>
    </row>
    <row r="55" spans="1:5" x14ac:dyDescent="0.25">
      <c r="A55" s="4"/>
      <c r="B55" s="1"/>
      <c r="C55" s="1"/>
      <c r="D55" s="1"/>
      <c r="E55" s="1"/>
    </row>
    <row r="56" spans="1:5" x14ac:dyDescent="0.25">
      <c r="A56" s="4"/>
      <c r="B56" s="1"/>
      <c r="C56" s="1"/>
      <c r="D56" s="1"/>
      <c r="E56" s="1"/>
    </row>
    <row r="57" spans="1:5" x14ac:dyDescent="0.25">
      <c r="A57" s="6"/>
      <c r="B57" s="8"/>
      <c r="C57" s="6"/>
      <c r="D57" s="6"/>
      <c r="E57" s="6"/>
    </row>
    <row r="58" spans="1:5" x14ac:dyDescent="0.25">
      <c r="A58" s="6"/>
      <c r="B58" s="8"/>
      <c r="C58" s="8"/>
      <c r="D58" s="8"/>
      <c r="E58" s="5"/>
    </row>
    <row r="59" spans="1:5" x14ac:dyDescent="0.25">
      <c r="A59" s="4"/>
      <c r="B59" s="2"/>
      <c r="C59" s="2"/>
      <c r="D59" s="2"/>
      <c r="E59" s="6"/>
    </row>
    <row r="60" spans="1:5" x14ac:dyDescent="0.25">
      <c r="A60" s="4"/>
      <c r="B60" s="2"/>
      <c r="C60" s="2"/>
      <c r="D60" s="2"/>
      <c r="E60" s="6"/>
    </row>
    <row r="61" spans="1:5" x14ac:dyDescent="0.25">
      <c r="A61" s="6"/>
      <c r="B61" s="2"/>
      <c r="C61" s="2"/>
      <c r="D61" s="2"/>
      <c r="E61" s="1"/>
    </row>
    <row r="62" spans="1:5" x14ac:dyDescent="0.25">
      <c r="A62" s="6"/>
      <c r="B62" s="2"/>
      <c r="C62" s="2"/>
      <c r="D62" s="2"/>
      <c r="E62" s="1"/>
    </row>
    <row r="63" spans="1:5" x14ac:dyDescent="0.25">
      <c r="A63" s="6"/>
      <c r="B63" s="8"/>
      <c r="C63" s="6"/>
      <c r="D63" s="6"/>
      <c r="E63" s="6"/>
    </row>
    <row r="64" spans="1:5" x14ac:dyDescent="0.25">
      <c r="A64" s="6"/>
      <c r="B64" s="8"/>
      <c r="C64" s="8"/>
      <c r="D64" s="8"/>
      <c r="E64" s="5"/>
    </row>
    <row r="65" spans="1:5" x14ac:dyDescent="0.25">
      <c r="A65" s="4"/>
      <c r="B65" s="2"/>
      <c r="C65" s="2"/>
      <c r="D65" s="2"/>
      <c r="E65" s="6"/>
    </row>
    <row r="66" spans="1:5" x14ac:dyDescent="0.25">
      <c r="A66" s="4"/>
      <c r="B66" s="2"/>
      <c r="C66" s="2"/>
      <c r="D66" s="2"/>
      <c r="E66" s="6"/>
    </row>
    <row r="67" spans="1:5" x14ac:dyDescent="0.25">
      <c r="A67" s="6"/>
      <c r="B67" s="2"/>
      <c r="C67" s="2"/>
      <c r="D67" s="2"/>
      <c r="E67" s="1"/>
    </row>
    <row r="68" spans="1:5" x14ac:dyDescent="0.25">
      <c r="A68" s="6"/>
      <c r="B68" s="2"/>
      <c r="C68" s="2"/>
      <c r="D68" s="2"/>
      <c r="E68" s="7"/>
    </row>
    <row r="69" spans="1:5" x14ac:dyDescent="0.25">
      <c r="A69" s="6"/>
      <c r="C69" s="6"/>
      <c r="D69" s="6"/>
      <c r="E69" s="6"/>
    </row>
    <row r="70" spans="1:5" x14ac:dyDescent="0.25">
      <c r="A70" s="6"/>
      <c r="E70" s="5"/>
    </row>
    <row r="71" spans="1:5" x14ac:dyDescent="0.25">
      <c r="A71" s="4"/>
      <c r="B71" s="3"/>
      <c r="C71" s="3"/>
      <c r="D71" s="3"/>
    </row>
    <row r="72" spans="1:5" x14ac:dyDescent="0.25">
      <c r="A72" s="4"/>
      <c r="B72" s="3"/>
      <c r="C72" s="3"/>
      <c r="D72" s="3"/>
    </row>
    <row r="73" spans="1:5" x14ac:dyDescent="0.25">
      <c r="A73" s="6"/>
      <c r="B73" s="2"/>
      <c r="C73" s="2"/>
      <c r="D73" s="2"/>
      <c r="E73" s="1"/>
    </row>
    <row r="74" spans="1:5" x14ac:dyDescent="0.25">
      <c r="A74" s="6"/>
    </row>
    <row r="75" spans="1:5" x14ac:dyDescent="0.25">
      <c r="A75" s="6"/>
      <c r="C75" s="6"/>
      <c r="D75" s="6"/>
      <c r="E75" s="6"/>
    </row>
    <row r="76" spans="1:5" x14ac:dyDescent="0.25">
      <c r="A76" s="6"/>
      <c r="E76" s="5"/>
    </row>
    <row r="77" spans="1:5" x14ac:dyDescent="0.25">
      <c r="A77" s="4"/>
      <c r="B77" s="3"/>
      <c r="C77" s="3"/>
      <c r="D77" s="3"/>
    </row>
    <row r="78" spans="1:5" x14ac:dyDescent="0.25">
      <c r="A78" s="4"/>
      <c r="B78" s="3"/>
      <c r="C78" s="3"/>
      <c r="D78" s="3"/>
    </row>
    <row r="79" spans="1:5" x14ac:dyDescent="0.25">
      <c r="B79" s="2"/>
      <c r="C79" s="2"/>
      <c r="D79" s="2"/>
      <c r="E79"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abSelected="1" zoomScale="85" zoomScaleNormal="85" workbookViewId="0">
      <selection activeCell="A4" sqref="A4"/>
    </sheetView>
  </sheetViews>
  <sheetFormatPr defaultRowHeight="15" x14ac:dyDescent="0.25"/>
  <cols>
    <col min="1" max="1" width="8.140625" style="50" customWidth="1"/>
    <col min="2" max="3" width="9.140625" style="50"/>
    <col min="4" max="4" width="21.42578125" style="50" customWidth="1"/>
    <col min="5" max="5" width="13.42578125" style="50" customWidth="1"/>
    <col min="6" max="6" width="11.42578125" customWidth="1"/>
    <col min="7" max="7" width="20.42578125" customWidth="1"/>
    <col min="8" max="8" width="27.5703125" customWidth="1"/>
    <col min="9" max="9" width="20.42578125" style="51" customWidth="1"/>
    <col min="10" max="10" width="28.140625" customWidth="1"/>
    <col min="11" max="11" width="26.28515625" customWidth="1"/>
    <col min="12" max="12" width="26.42578125" customWidth="1"/>
    <col min="14" max="14" width="27.42578125" customWidth="1"/>
    <col min="15" max="15" width="16" customWidth="1"/>
    <col min="16" max="16" width="17.85546875" customWidth="1"/>
    <col min="18" max="18" width="12" customWidth="1"/>
    <col min="20" max="20" width="10.85546875" customWidth="1"/>
    <col min="22" max="22" width="11.42578125" customWidth="1"/>
  </cols>
  <sheetData>
    <row r="1" spans="1:23" ht="30" x14ac:dyDescent="0.25">
      <c r="J1" s="67" t="s">
        <v>31</v>
      </c>
      <c r="K1" s="68"/>
      <c r="L1" s="69" t="s">
        <v>32</v>
      </c>
      <c r="M1" s="70" t="s">
        <v>33</v>
      </c>
      <c r="N1" s="70" t="s">
        <v>34</v>
      </c>
      <c r="O1" s="70" t="s">
        <v>76</v>
      </c>
      <c r="P1" s="71" t="s">
        <v>35</v>
      </c>
      <c r="Q1" s="72"/>
      <c r="R1" s="73" t="s">
        <v>101</v>
      </c>
      <c r="S1" s="52"/>
      <c r="T1" s="55" t="s">
        <v>65</v>
      </c>
      <c r="U1" s="52"/>
      <c r="V1" s="53" t="s">
        <v>84</v>
      </c>
    </row>
    <row r="2" spans="1:23" ht="16.5" thickBot="1" x14ac:dyDescent="0.3">
      <c r="A2" s="78"/>
      <c r="B2" s="78"/>
      <c r="C2" s="79" t="s">
        <v>89</v>
      </c>
      <c r="D2" s="78"/>
      <c r="E2" s="78"/>
      <c r="J2" s="60"/>
      <c r="K2" s="60"/>
      <c r="L2" s="61"/>
      <c r="M2" s="62"/>
      <c r="N2" s="62"/>
      <c r="O2" s="62" t="s">
        <v>36</v>
      </c>
      <c r="P2" s="63" t="s">
        <v>36</v>
      </c>
      <c r="Q2" s="10"/>
      <c r="R2" s="64"/>
      <c r="T2" s="56"/>
      <c r="V2" s="27"/>
    </row>
    <row r="3" spans="1:23" ht="16.5" thickTop="1" thickBot="1" x14ac:dyDescent="0.3">
      <c r="A3" s="82"/>
      <c r="B3" s="82"/>
      <c r="C3" s="82"/>
      <c r="D3" s="82"/>
      <c r="E3" s="82" t="s">
        <v>37</v>
      </c>
      <c r="J3" s="60" t="s">
        <v>38</v>
      </c>
      <c r="K3" s="60" t="s">
        <v>39</v>
      </c>
      <c r="L3" s="61" t="s">
        <v>40</v>
      </c>
      <c r="M3" s="62" t="s">
        <v>41</v>
      </c>
      <c r="N3" s="62"/>
      <c r="O3" s="62" t="s">
        <v>42</v>
      </c>
      <c r="P3" s="63" t="s">
        <v>43</v>
      </c>
      <c r="Q3" s="10"/>
      <c r="R3" s="64" t="s">
        <v>64</v>
      </c>
      <c r="T3" s="56" t="s">
        <v>44</v>
      </c>
      <c r="V3" s="27" t="s">
        <v>71</v>
      </c>
    </row>
    <row r="4" spans="1:23" ht="61.5" thickTop="1" thickBot="1" x14ac:dyDescent="0.3">
      <c r="A4" s="83" t="s">
        <v>102</v>
      </c>
      <c r="B4" s="83" t="s">
        <v>45</v>
      </c>
      <c r="C4" s="83" t="s">
        <v>46</v>
      </c>
      <c r="D4" s="97" t="s">
        <v>47</v>
      </c>
      <c r="E4" s="98" t="s">
        <v>100</v>
      </c>
      <c r="F4" s="99" t="s">
        <v>100</v>
      </c>
      <c r="G4" s="100" t="s">
        <v>99</v>
      </c>
      <c r="H4" s="101" t="s">
        <v>72</v>
      </c>
      <c r="I4" s="102" t="s">
        <v>48</v>
      </c>
      <c r="J4" s="103" t="s">
        <v>49</v>
      </c>
      <c r="K4" s="103" t="s">
        <v>50</v>
      </c>
      <c r="L4" s="104" t="s">
        <v>51</v>
      </c>
      <c r="M4" s="105" t="s">
        <v>52</v>
      </c>
      <c r="N4" s="105" t="s">
        <v>53</v>
      </c>
      <c r="O4" s="105" t="s">
        <v>54</v>
      </c>
      <c r="P4" s="106" t="s">
        <v>55</v>
      </c>
      <c r="Q4" s="107"/>
      <c r="R4" s="108" t="s">
        <v>56</v>
      </c>
      <c r="S4" s="109"/>
      <c r="T4" s="110" t="s">
        <v>63</v>
      </c>
      <c r="U4" s="109"/>
      <c r="V4" s="111" t="s">
        <v>70</v>
      </c>
    </row>
    <row r="5" spans="1:23" ht="16.5" thickTop="1" thickBot="1" x14ac:dyDescent="0.3">
      <c r="A5" s="78"/>
      <c r="B5" s="78" t="s">
        <v>67</v>
      </c>
      <c r="C5" s="78" t="s">
        <v>66</v>
      </c>
      <c r="D5" s="78" t="s">
        <v>67</v>
      </c>
      <c r="E5" s="78" t="s">
        <v>68</v>
      </c>
      <c r="F5" t="s">
        <v>69</v>
      </c>
      <c r="G5" s="32" t="s">
        <v>77</v>
      </c>
      <c r="H5" s="32"/>
      <c r="I5" s="96"/>
      <c r="J5" s="28"/>
      <c r="K5" s="28"/>
      <c r="L5" s="29"/>
      <c r="M5" s="30"/>
      <c r="N5" s="30"/>
      <c r="O5" s="30"/>
      <c r="P5" s="31"/>
      <c r="R5" s="27"/>
      <c r="T5" s="56"/>
      <c r="V5" s="27"/>
    </row>
    <row r="6" spans="1:23" ht="16.5" thickTop="1" thickBot="1" x14ac:dyDescent="0.3">
      <c r="A6" s="78"/>
      <c r="B6" s="78"/>
      <c r="C6" s="78"/>
      <c r="D6" s="78"/>
      <c r="E6" s="78"/>
      <c r="G6" s="75" t="s">
        <v>92</v>
      </c>
      <c r="H6" s="32"/>
      <c r="I6" s="57"/>
      <c r="J6" s="28"/>
      <c r="K6" s="28"/>
      <c r="L6" s="29"/>
      <c r="M6" s="30"/>
      <c r="N6" s="30"/>
      <c r="O6" s="30"/>
      <c r="P6" s="31"/>
      <c r="R6" s="27"/>
      <c r="T6" s="56"/>
      <c r="V6" s="27">
        <v>0.05</v>
      </c>
      <c r="W6" t="s">
        <v>90</v>
      </c>
    </row>
    <row r="7" spans="1:23" ht="16.5" thickTop="1" thickBot="1" x14ac:dyDescent="0.3">
      <c r="A7" s="78" t="s">
        <v>93</v>
      </c>
      <c r="B7" s="78">
        <v>400</v>
      </c>
      <c r="C7" s="80">
        <f>B7*B7</f>
        <v>160000</v>
      </c>
      <c r="D7" s="78">
        <v>1128653802</v>
      </c>
      <c r="E7" s="81">
        <f>C7*D7</f>
        <v>180584608320000</v>
      </c>
      <c r="F7" s="10">
        <f>E7*0.0283168</f>
        <v>5113578236875.7764</v>
      </c>
      <c r="G7" s="75">
        <v>0.4</v>
      </c>
      <c r="H7" s="75">
        <f>V6*F7*G7</f>
        <v>102271564737.51553</v>
      </c>
      <c r="I7" s="76">
        <f>H7*0.000810713194</f>
        <v>82912906.903728992</v>
      </c>
      <c r="J7" s="28"/>
      <c r="K7" s="28"/>
      <c r="L7" s="29"/>
      <c r="M7" s="30"/>
      <c r="N7" s="30"/>
      <c r="O7" s="30"/>
      <c r="P7" s="31"/>
      <c r="R7" s="27"/>
      <c r="T7" s="56"/>
      <c r="V7" s="27"/>
    </row>
    <row r="8" spans="1:23" ht="16.5" thickTop="1" thickBot="1" x14ac:dyDescent="0.3">
      <c r="A8" s="78"/>
      <c r="B8" s="78"/>
      <c r="C8" s="78"/>
      <c r="D8" s="78"/>
      <c r="E8" s="78"/>
      <c r="G8" s="74" t="s">
        <v>91</v>
      </c>
      <c r="H8" s="74">
        <f>F7*G7*V8</f>
        <v>1489730746.1221426</v>
      </c>
      <c r="I8" s="77">
        <f>H8*0.000810713194</f>
        <v>1207744.3713886852</v>
      </c>
      <c r="J8" s="60">
        <v>25</v>
      </c>
      <c r="K8" s="60">
        <v>1500</v>
      </c>
      <c r="L8" s="61">
        <v>998.20699999999999</v>
      </c>
      <c r="M8" s="62">
        <v>9.81</v>
      </c>
      <c r="N8" s="62">
        <v>0.14000000000000001</v>
      </c>
      <c r="O8" s="62">
        <v>4.3999999999999998E-10</v>
      </c>
      <c r="P8" s="66">
        <v>1E-10</v>
      </c>
      <c r="R8" s="64">
        <f>L8*M8*(N8*O8+P8)</f>
        <v>1.5824535642720001E-6</v>
      </c>
      <c r="T8" s="56">
        <v>460.24799999999999</v>
      </c>
      <c r="V8" s="64">
        <f>R8*T8</f>
        <v>7.2832108804905945E-4</v>
      </c>
    </row>
    <row r="9" spans="1:23" ht="16.5" thickTop="1" thickBot="1" x14ac:dyDescent="0.3">
      <c r="A9" s="78"/>
      <c r="B9" s="78"/>
      <c r="C9" s="78"/>
      <c r="D9" s="78"/>
      <c r="E9" s="78"/>
      <c r="G9" s="32"/>
      <c r="H9" s="32"/>
      <c r="I9" s="57"/>
      <c r="J9" s="28"/>
      <c r="K9" s="28"/>
      <c r="L9" s="29"/>
      <c r="M9" s="30"/>
      <c r="N9" s="30"/>
      <c r="O9" s="30"/>
      <c r="P9" s="31"/>
      <c r="R9" s="27"/>
      <c r="T9" s="56"/>
      <c r="V9" s="27"/>
    </row>
    <row r="10" spans="1:23" ht="16.5" thickTop="1" thickBot="1" x14ac:dyDescent="0.3">
      <c r="A10" s="78" t="s">
        <v>9</v>
      </c>
      <c r="B10" s="81">
        <v>400</v>
      </c>
      <c r="C10" s="80">
        <f>B10*B10</f>
        <v>160000</v>
      </c>
      <c r="D10" s="81">
        <v>128300891</v>
      </c>
      <c r="E10" s="81">
        <f>C10*D10</f>
        <v>20528142560000</v>
      </c>
      <c r="F10" s="10"/>
      <c r="G10" s="59"/>
      <c r="H10" s="59"/>
      <c r="I10" s="57"/>
      <c r="J10" s="60"/>
      <c r="K10" s="60"/>
      <c r="L10" s="61"/>
      <c r="M10" s="62"/>
      <c r="N10" s="62"/>
      <c r="O10" s="62"/>
      <c r="P10" s="63"/>
      <c r="Q10" s="10"/>
      <c r="R10" s="64"/>
      <c r="S10" s="10"/>
      <c r="T10" s="65"/>
      <c r="U10" s="10"/>
      <c r="V10" s="64"/>
    </row>
    <row r="11" spans="1:23" ht="16.5" thickTop="1" thickBot="1" x14ac:dyDescent="0.3">
      <c r="A11" s="78" t="s">
        <v>57</v>
      </c>
      <c r="B11" s="81">
        <v>400</v>
      </c>
      <c r="C11" s="80">
        <f t="shared" ref="C11" si="0">B11*B11</f>
        <v>160000</v>
      </c>
      <c r="D11" s="81">
        <v>79545782</v>
      </c>
      <c r="E11" s="81">
        <f>C11*D11</f>
        <v>12727325120000</v>
      </c>
      <c r="F11" s="10">
        <f>E11*0.0283168</f>
        <v>360397119958.01599</v>
      </c>
      <c r="G11" s="5">
        <v>0.9</v>
      </c>
      <c r="H11" s="5">
        <f>F11*V11*G11</f>
        <v>72372555.62222451</v>
      </c>
      <c r="I11" s="57">
        <f>H11*0.000810713194</f>
        <v>58673.385726436289</v>
      </c>
      <c r="J11" s="60">
        <v>25</v>
      </c>
      <c r="K11" s="60">
        <v>1500</v>
      </c>
      <c r="L11" s="61">
        <v>998.20699999999999</v>
      </c>
      <c r="M11" s="62">
        <v>9.81</v>
      </c>
      <c r="N11" s="62">
        <v>0.14000000000000001</v>
      </c>
      <c r="O11" s="62">
        <v>4.3999999999999998E-10</v>
      </c>
      <c r="P11" s="66">
        <v>1E-10</v>
      </c>
      <c r="Q11" s="10" t="s">
        <v>58</v>
      </c>
      <c r="R11" s="64">
        <f>L11*M11*(N11*O11+P11)</f>
        <v>1.5824535642720001E-6</v>
      </c>
      <c r="S11" s="10"/>
      <c r="T11" s="65">
        <v>141</v>
      </c>
      <c r="U11" s="10"/>
      <c r="V11" s="64">
        <f>R11*T11</f>
        <v>2.2312595256235201E-4</v>
      </c>
    </row>
    <row r="12" spans="1:23" ht="16.5" thickTop="1" thickBot="1" x14ac:dyDescent="0.3">
      <c r="A12" s="78"/>
      <c r="B12" s="81"/>
      <c r="C12" s="80"/>
      <c r="D12" s="81"/>
      <c r="E12" s="81"/>
      <c r="F12" s="10"/>
      <c r="G12" s="5"/>
      <c r="H12" s="5"/>
      <c r="I12" s="57"/>
      <c r="J12" s="60"/>
      <c r="K12" s="60"/>
      <c r="L12" s="61"/>
      <c r="M12" s="62"/>
      <c r="N12" s="62"/>
      <c r="O12" s="62"/>
      <c r="P12" s="63"/>
      <c r="Q12" s="10"/>
      <c r="R12" s="64"/>
      <c r="S12" s="10"/>
      <c r="T12" s="65"/>
      <c r="U12" s="10"/>
      <c r="V12" s="64"/>
    </row>
    <row r="13" spans="1:23" ht="16.5" thickTop="1" thickBot="1" x14ac:dyDescent="0.3">
      <c r="A13" s="78" t="s">
        <v>26</v>
      </c>
      <c r="B13" s="81">
        <v>400</v>
      </c>
      <c r="C13" s="80">
        <f t="shared" ref="C13:C44" si="1">B13*B13</f>
        <v>160000</v>
      </c>
      <c r="D13" s="81">
        <v>565720249</v>
      </c>
      <c r="E13" s="81">
        <f t="shared" ref="E13:E44" si="2">C13*D13</f>
        <v>90515239840000</v>
      </c>
      <c r="F13" s="10"/>
      <c r="G13" s="5"/>
      <c r="H13" s="5"/>
      <c r="I13" s="57"/>
      <c r="J13" s="60"/>
      <c r="K13" s="60"/>
      <c r="L13" s="61"/>
      <c r="M13" s="62"/>
      <c r="N13" s="62"/>
      <c r="O13" s="62"/>
      <c r="P13" s="63"/>
      <c r="Q13" s="10"/>
      <c r="R13" s="64"/>
      <c r="S13" s="10"/>
      <c r="T13" s="65"/>
      <c r="U13" s="10"/>
      <c r="V13" s="64"/>
    </row>
    <row r="14" spans="1:23" ht="16.5" thickTop="1" thickBot="1" x14ac:dyDescent="0.3">
      <c r="A14" s="78" t="s">
        <v>57</v>
      </c>
      <c r="B14" s="81">
        <v>400</v>
      </c>
      <c r="C14" s="80">
        <f t="shared" si="1"/>
        <v>160000</v>
      </c>
      <c r="D14" s="81">
        <v>352408750</v>
      </c>
      <c r="E14" s="81">
        <f t="shared" si="2"/>
        <v>56385400000000</v>
      </c>
      <c r="F14" s="10">
        <f>E14*0.0283168</f>
        <v>1596654094720</v>
      </c>
      <c r="G14" s="5">
        <v>0.4</v>
      </c>
      <c r="H14" s="5">
        <f>F14*V14*G14</f>
        <v>634600208.16999197</v>
      </c>
      <c r="I14" s="57">
        <f>H14*0.000810713194</f>
        <v>514478.76167855907</v>
      </c>
      <c r="J14" s="60">
        <v>25</v>
      </c>
      <c r="K14" s="60">
        <v>7330</v>
      </c>
      <c r="L14" s="61">
        <v>1002.583</v>
      </c>
      <c r="M14" s="62">
        <v>9.81</v>
      </c>
      <c r="N14" s="62">
        <v>0.15</v>
      </c>
      <c r="O14" s="62">
        <v>4.3999999999999998E-10</v>
      </c>
      <c r="P14" s="66">
        <v>1E-10</v>
      </c>
      <c r="Q14" s="10" t="s">
        <v>58</v>
      </c>
      <c r="R14" s="64">
        <f>L14*M14*(N14*O14+P14)</f>
        <v>1.6326663121799998E-6</v>
      </c>
      <c r="S14" s="10"/>
      <c r="T14" s="65">
        <v>608.6</v>
      </c>
      <c r="U14" s="10"/>
      <c r="V14" s="64">
        <f>R14*T14</f>
        <v>9.9364071759274787E-4</v>
      </c>
    </row>
    <row r="15" spans="1:23" ht="16.5" thickTop="1" thickBot="1" x14ac:dyDescent="0.3">
      <c r="A15" s="78"/>
      <c r="B15" s="81"/>
      <c r="C15" s="80"/>
      <c r="D15" s="81"/>
      <c r="E15" s="81"/>
      <c r="F15" s="10"/>
      <c r="G15" s="5"/>
      <c r="H15" s="5"/>
      <c r="I15" s="57"/>
      <c r="J15" s="60"/>
      <c r="K15" s="60"/>
      <c r="L15" s="61"/>
      <c r="M15" s="62"/>
      <c r="N15" s="62"/>
      <c r="O15" s="62"/>
      <c r="P15" s="63"/>
      <c r="Q15" s="10"/>
      <c r="R15" s="64"/>
      <c r="S15" s="10"/>
      <c r="T15" s="65"/>
      <c r="U15" s="10"/>
      <c r="V15" s="64"/>
    </row>
    <row r="16" spans="1:23" ht="16.5" thickTop="1" thickBot="1" x14ac:dyDescent="0.3">
      <c r="A16" s="78" t="s">
        <v>8</v>
      </c>
      <c r="B16" s="81">
        <v>400</v>
      </c>
      <c r="C16" s="80">
        <f t="shared" si="1"/>
        <v>160000</v>
      </c>
      <c r="D16" s="81">
        <v>145854063</v>
      </c>
      <c r="E16" s="81">
        <f t="shared" si="2"/>
        <v>23336650080000</v>
      </c>
      <c r="F16" s="10"/>
      <c r="G16" s="5"/>
      <c r="H16" s="5"/>
      <c r="I16" s="57"/>
      <c r="J16" s="60"/>
      <c r="K16" s="60"/>
      <c r="L16" s="61"/>
      <c r="M16" s="62"/>
      <c r="N16" s="62"/>
      <c r="O16" s="62"/>
      <c r="P16" s="63"/>
      <c r="Q16" s="10"/>
      <c r="R16" s="64"/>
      <c r="S16" s="10"/>
      <c r="T16" s="65"/>
      <c r="U16" s="10"/>
      <c r="V16" s="64"/>
    </row>
    <row r="17" spans="1:22" ht="16.5" thickTop="1" thickBot="1" x14ac:dyDescent="0.3">
      <c r="A17" s="78" t="s">
        <v>57</v>
      </c>
      <c r="B17" s="81">
        <v>400</v>
      </c>
      <c r="C17" s="80">
        <f t="shared" si="1"/>
        <v>160000</v>
      </c>
      <c r="D17" s="81">
        <v>75096918</v>
      </c>
      <c r="E17" s="81">
        <f t="shared" si="2"/>
        <v>12015506880000</v>
      </c>
      <c r="F17" s="10">
        <f>E17*0.0283168</f>
        <v>340240705219.58398</v>
      </c>
      <c r="G17" s="5">
        <v>0.85</v>
      </c>
      <c r="H17" s="5">
        <f>F17*V17*G17</f>
        <v>65199347.911455475</v>
      </c>
      <c r="I17" s="57">
        <f>H17*0.000810713194</f>
        <v>52857.971592013295</v>
      </c>
      <c r="J17" s="60">
        <v>30</v>
      </c>
      <c r="K17" s="60">
        <v>10630</v>
      </c>
      <c r="L17" s="61">
        <v>1003.59</v>
      </c>
      <c r="M17" s="62">
        <v>9.81</v>
      </c>
      <c r="N17" s="62">
        <v>0.17</v>
      </c>
      <c r="O17" s="62">
        <v>4.3999999999999998E-10</v>
      </c>
      <c r="P17" s="66">
        <v>1E-10</v>
      </c>
      <c r="Q17" s="10" t="s">
        <v>58</v>
      </c>
      <c r="R17" s="64">
        <f>L17*M17*(N17*O17+P17)</f>
        <v>1.7209440889200003E-6</v>
      </c>
      <c r="S17" s="10"/>
      <c r="T17" s="65">
        <v>131</v>
      </c>
      <c r="U17" s="10"/>
      <c r="V17" s="64">
        <f>R17*T17</f>
        <v>2.2544367564852005E-4</v>
      </c>
    </row>
    <row r="18" spans="1:22" ht="16.5" thickTop="1" thickBot="1" x14ac:dyDescent="0.3">
      <c r="A18" s="78"/>
      <c r="B18" s="81"/>
      <c r="C18" s="80"/>
      <c r="D18" s="81"/>
      <c r="E18" s="81"/>
      <c r="F18" s="10"/>
      <c r="G18" s="5"/>
      <c r="H18" s="5"/>
      <c r="I18" s="57"/>
      <c r="J18" s="60"/>
      <c r="K18" s="60"/>
      <c r="L18" s="61"/>
      <c r="M18" s="62"/>
      <c r="N18" s="62"/>
      <c r="O18" s="62"/>
      <c r="P18" s="63"/>
      <c r="Q18" s="10"/>
      <c r="R18" s="64"/>
      <c r="S18" s="10"/>
      <c r="T18" s="65"/>
      <c r="U18" s="10"/>
      <c r="V18" s="64"/>
    </row>
    <row r="19" spans="1:22" ht="16.5" thickTop="1" thickBot="1" x14ac:dyDescent="0.3">
      <c r="A19" s="78" t="s">
        <v>59</v>
      </c>
      <c r="B19" s="81">
        <v>400</v>
      </c>
      <c r="C19" s="80">
        <f t="shared" si="1"/>
        <v>160000</v>
      </c>
      <c r="D19" s="81">
        <v>112060419</v>
      </c>
      <c r="E19" s="81">
        <f t="shared" si="2"/>
        <v>17929667040000</v>
      </c>
      <c r="F19" s="10"/>
      <c r="G19" s="5"/>
      <c r="H19" s="5"/>
      <c r="I19" s="57"/>
      <c r="J19" s="60"/>
      <c r="K19" s="60"/>
      <c r="L19" s="61"/>
      <c r="M19" s="62"/>
      <c r="N19" s="62"/>
      <c r="O19" s="62"/>
      <c r="P19" s="63"/>
      <c r="Q19" s="10"/>
      <c r="R19" s="64"/>
      <c r="S19" s="10"/>
      <c r="T19" s="65"/>
      <c r="U19" s="10"/>
      <c r="V19" s="64"/>
    </row>
    <row r="20" spans="1:22" ht="16.5" thickTop="1" thickBot="1" x14ac:dyDescent="0.3">
      <c r="A20" s="78" t="s">
        <v>57</v>
      </c>
      <c r="B20" s="81">
        <v>400</v>
      </c>
      <c r="C20" s="80">
        <f t="shared" si="1"/>
        <v>160000</v>
      </c>
      <c r="D20" s="81">
        <v>23083980</v>
      </c>
      <c r="E20" s="81">
        <f t="shared" si="2"/>
        <v>3693436800000</v>
      </c>
      <c r="F20" s="10">
        <f>E20*0.0283168</f>
        <v>104586311178.24001</v>
      </c>
      <c r="G20" s="5">
        <v>0.05</v>
      </c>
      <c r="H20" s="5">
        <f>F20*V20*G20</f>
        <v>3529831.9920326495</v>
      </c>
      <c r="I20" s="57">
        <f>H20*0.000810713194</f>
        <v>2861.6813685441716</v>
      </c>
      <c r="J20" s="60">
        <v>30</v>
      </c>
      <c r="K20" s="60">
        <v>2000</v>
      </c>
      <c r="L20" s="61">
        <v>997.17399999999998</v>
      </c>
      <c r="M20" s="62">
        <v>9.81</v>
      </c>
      <c r="N20" s="62">
        <v>0.05</v>
      </c>
      <c r="O20" s="62">
        <v>4.3999999999999998E-10</v>
      </c>
      <c r="P20" s="66">
        <v>1E-10</v>
      </c>
      <c r="Q20" s="10" t="s">
        <v>58</v>
      </c>
      <c r="R20" s="64">
        <f>L20*M20*(N20*O20+P20)</f>
        <v>1.1934377866799999E-6</v>
      </c>
      <c r="S20" s="10"/>
      <c r="T20" s="65">
        <v>565.6</v>
      </c>
      <c r="U20" s="10"/>
      <c r="V20" s="64">
        <f>R20*T20</f>
        <v>6.7500841214620795E-4</v>
      </c>
    </row>
    <row r="21" spans="1:22" ht="16.5" thickTop="1" thickBot="1" x14ac:dyDescent="0.3">
      <c r="A21" s="78"/>
      <c r="B21" s="81"/>
      <c r="C21" s="80"/>
      <c r="D21" s="81"/>
      <c r="E21" s="81"/>
      <c r="F21" s="10"/>
      <c r="G21" s="5"/>
      <c r="H21" s="5"/>
      <c r="I21" s="57"/>
      <c r="J21" s="60"/>
      <c r="K21" s="60"/>
      <c r="L21" s="61"/>
      <c r="M21" s="62"/>
      <c r="N21" s="62"/>
      <c r="O21" s="62"/>
      <c r="P21" s="63"/>
      <c r="Q21" s="10"/>
      <c r="R21" s="64"/>
      <c r="S21" s="10"/>
      <c r="T21" s="65"/>
      <c r="U21" s="10"/>
      <c r="V21" s="64"/>
    </row>
    <row r="22" spans="1:22" ht="16.5" thickTop="1" thickBot="1" x14ac:dyDescent="0.3">
      <c r="A22" s="78" t="s">
        <v>7</v>
      </c>
      <c r="B22" s="81">
        <v>400</v>
      </c>
      <c r="C22" s="80">
        <f t="shared" si="1"/>
        <v>160000</v>
      </c>
      <c r="D22" s="81">
        <v>326699539</v>
      </c>
      <c r="E22" s="81">
        <f t="shared" si="2"/>
        <v>52271926240000</v>
      </c>
      <c r="F22" s="10"/>
      <c r="G22" s="5"/>
      <c r="H22" s="5"/>
      <c r="I22" s="57"/>
      <c r="J22" s="60"/>
      <c r="K22" s="60"/>
      <c r="L22" s="61"/>
      <c r="M22" s="62"/>
      <c r="N22" s="62"/>
      <c r="O22" s="62"/>
      <c r="P22" s="63"/>
      <c r="Q22" s="10"/>
      <c r="R22" s="64"/>
      <c r="S22" s="10"/>
      <c r="T22" s="65"/>
      <c r="U22" s="10"/>
      <c r="V22" s="64"/>
    </row>
    <row r="23" spans="1:22" ht="16.5" thickTop="1" thickBot="1" x14ac:dyDescent="0.3">
      <c r="A23" s="78" t="s">
        <v>57</v>
      </c>
      <c r="B23" s="81">
        <v>400</v>
      </c>
      <c r="C23" s="80">
        <f t="shared" si="1"/>
        <v>160000</v>
      </c>
      <c r="D23" s="81">
        <v>144980180</v>
      </c>
      <c r="E23" s="81">
        <f t="shared" si="2"/>
        <v>23196828800000</v>
      </c>
      <c r="F23" s="10">
        <f>E23*0.0283168</f>
        <v>656859961763.83997</v>
      </c>
      <c r="G23" s="5">
        <v>0.85</v>
      </c>
      <c r="H23" s="5">
        <f>F23*V23*G23</f>
        <v>301904219.95444471</v>
      </c>
      <c r="I23" s="57">
        <f>H23*0.000810713194</f>
        <v>244757.7344413464</v>
      </c>
      <c r="J23" s="60">
        <v>30</v>
      </c>
      <c r="K23" s="60">
        <v>1954</v>
      </c>
      <c r="L23" s="61">
        <v>997.14</v>
      </c>
      <c r="M23" s="62">
        <v>9.81</v>
      </c>
      <c r="N23" s="62">
        <v>0.15</v>
      </c>
      <c r="O23" s="62">
        <v>4.3999999999999998E-10</v>
      </c>
      <c r="P23" s="66">
        <v>1E-10</v>
      </c>
      <c r="Q23" s="10" t="s">
        <v>58</v>
      </c>
      <c r="R23" s="64">
        <f>L23*M23*(N23*O23+P23)</f>
        <v>1.6238026044E-6</v>
      </c>
      <c r="S23" s="10"/>
      <c r="T23" s="65">
        <v>333</v>
      </c>
      <c r="U23" s="10"/>
      <c r="V23" s="64">
        <f>R23*T23</f>
        <v>5.4072626726520004E-4</v>
      </c>
    </row>
    <row r="24" spans="1:22" ht="16.5" thickTop="1" thickBot="1" x14ac:dyDescent="0.3">
      <c r="A24" s="78"/>
      <c r="B24" s="81"/>
      <c r="C24" s="80"/>
      <c r="D24" s="81"/>
      <c r="E24" s="81"/>
      <c r="F24" s="10"/>
      <c r="G24" s="5"/>
      <c r="H24" s="5"/>
      <c r="I24" s="57"/>
      <c r="J24" s="60"/>
      <c r="K24" s="60"/>
      <c r="L24" s="61"/>
      <c r="M24" s="62"/>
      <c r="N24" s="62"/>
      <c r="O24" s="62"/>
      <c r="P24" s="63"/>
      <c r="Q24" s="10"/>
      <c r="R24" s="64"/>
      <c r="S24" s="10"/>
      <c r="T24" s="65"/>
      <c r="U24" s="10"/>
      <c r="V24" s="64"/>
    </row>
    <row r="25" spans="1:22" ht="16.5" thickTop="1" thickBot="1" x14ac:dyDescent="0.3">
      <c r="A25" s="78" t="s">
        <v>6</v>
      </c>
      <c r="B25" s="81">
        <v>400</v>
      </c>
      <c r="C25" s="80">
        <f t="shared" si="1"/>
        <v>160000</v>
      </c>
      <c r="D25" s="81">
        <v>1176957519</v>
      </c>
      <c r="E25" s="81">
        <f t="shared" si="2"/>
        <v>188313203040000</v>
      </c>
      <c r="F25" s="10"/>
      <c r="G25" s="5"/>
      <c r="H25" s="5"/>
      <c r="I25" s="57"/>
      <c r="J25" s="60"/>
      <c r="K25" s="60"/>
      <c r="L25" s="61"/>
      <c r="M25" s="62"/>
      <c r="N25" s="62"/>
      <c r="O25" s="62"/>
      <c r="P25" s="63"/>
      <c r="Q25" s="10"/>
      <c r="R25" s="64"/>
      <c r="S25" s="10"/>
      <c r="T25" s="65"/>
      <c r="U25" s="10"/>
      <c r="V25" s="64"/>
    </row>
    <row r="26" spans="1:22" ht="16.5" thickTop="1" thickBot="1" x14ac:dyDescent="0.3">
      <c r="A26" s="78" t="s">
        <v>57</v>
      </c>
      <c r="B26" s="81">
        <v>400</v>
      </c>
      <c r="C26" s="80">
        <f t="shared" si="1"/>
        <v>160000</v>
      </c>
      <c r="D26" s="81">
        <v>558717337</v>
      </c>
      <c r="E26" s="81">
        <f t="shared" si="2"/>
        <v>89394773920000</v>
      </c>
      <c r="F26" s="10">
        <f>E26*0.0283168</f>
        <v>2531373934137.856</v>
      </c>
      <c r="G26" s="5">
        <v>0.35</v>
      </c>
      <c r="H26" s="5">
        <f>F26*V26*G26</f>
        <v>1099802166.3714612</v>
      </c>
      <c r="I26" s="57">
        <f>H26*0.000810713194</f>
        <v>891624.12706712668</v>
      </c>
      <c r="J26" s="60">
        <v>30</v>
      </c>
      <c r="K26" s="60">
        <v>845</v>
      </c>
      <c r="L26" s="61">
        <v>996.31100000000004</v>
      </c>
      <c r="M26" s="62">
        <v>9.81</v>
      </c>
      <c r="N26" s="62">
        <v>0.15</v>
      </c>
      <c r="O26" s="62">
        <v>4.3999999999999998E-10</v>
      </c>
      <c r="P26" s="66">
        <v>1E-10</v>
      </c>
      <c r="Q26" s="10" t="s">
        <v>58</v>
      </c>
      <c r="R26" s="64">
        <f>L26*M26*(N26*O26+P26)</f>
        <v>1.6224526110600001E-6</v>
      </c>
      <c r="S26" s="10"/>
      <c r="T26" s="65">
        <v>765.1</v>
      </c>
      <c r="U26" s="10"/>
      <c r="V26" s="64">
        <f>R26*T26</f>
        <v>1.241338492722006E-3</v>
      </c>
    </row>
    <row r="27" spans="1:22" ht="16.5" thickTop="1" thickBot="1" x14ac:dyDescent="0.3">
      <c r="A27" s="78"/>
      <c r="B27" s="81"/>
      <c r="C27" s="80"/>
      <c r="D27" s="81"/>
      <c r="E27" s="81"/>
      <c r="F27" s="10"/>
      <c r="G27" s="5"/>
      <c r="H27" s="5"/>
      <c r="I27" s="57"/>
      <c r="J27" s="60"/>
      <c r="K27" s="60"/>
      <c r="L27" s="61"/>
      <c r="M27" s="62"/>
      <c r="N27" s="62"/>
      <c r="O27" s="62"/>
      <c r="P27" s="63"/>
      <c r="Q27" s="10"/>
      <c r="R27" s="64"/>
      <c r="S27" s="10"/>
      <c r="T27" s="65"/>
      <c r="U27" s="10"/>
      <c r="V27" s="64"/>
    </row>
    <row r="28" spans="1:22" ht="16.5" thickTop="1" thickBot="1" x14ac:dyDescent="0.3">
      <c r="A28" s="78" t="s">
        <v>5</v>
      </c>
      <c r="B28" s="81">
        <v>400</v>
      </c>
      <c r="C28" s="80">
        <f t="shared" si="1"/>
        <v>160000</v>
      </c>
      <c r="D28" s="81">
        <v>418492810</v>
      </c>
      <c r="E28" s="81">
        <f>C28*D28</f>
        <v>66958849600000</v>
      </c>
      <c r="F28" s="10"/>
      <c r="G28" s="5"/>
      <c r="H28" s="5"/>
      <c r="I28" s="57"/>
      <c r="J28" s="60"/>
      <c r="K28" s="60"/>
      <c r="L28" s="61"/>
      <c r="M28" s="62"/>
      <c r="N28" s="62"/>
      <c r="O28" s="62"/>
      <c r="P28" s="63"/>
      <c r="Q28" s="10"/>
      <c r="R28" s="64"/>
      <c r="S28" s="10"/>
      <c r="T28" s="65"/>
      <c r="U28" s="10"/>
      <c r="V28" s="64"/>
    </row>
    <row r="29" spans="1:22" ht="16.5" thickTop="1" thickBot="1" x14ac:dyDescent="0.3">
      <c r="A29" s="78" t="s">
        <v>57</v>
      </c>
      <c r="B29" s="81">
        <v>400</v>
      </c>
      <c r="C29" s="80">
        <f t="shared" si="1"/>
        <v>160000</v>
      </c>
      <c r="D29" s="81">
        <v>111279882</v>
      </c>
      <c r="E29" s="81">
        <f t="shared" si="2"/>
        <v>17804781120000</v>
      </c>
      <c r="F29" s="10">
        <f>E29*0.0283168</f>
        <v>504174426018.81598</v>
      </c>
      <c r="G29" s="5">
        <v>0.85</v>
      </c>
      <c r="H29" s="5">
        <f>F29*V29*G29</f>
        <v>106942498.14502308</v>
      </c>
      <c r="I29" s="57">
        <f>H29*0.000810713194</f>
        <v>86699.69424549074</v>
      </c>
      <c r="J29" s="60">
        <v>30</v>
      </c>
      <c r="K29" s="60">
        <v>913</v>
      </c>
      <c r="L29" s="61">
        <v>996.36199999999997</v>
      </c>
      <c r="M29" s="62">
        <v>9.81</v>
      </c>
      <c r="N29" s="62">
        <v>0.15</v>
      </c>
      <c r="O29" s="62">
        <v>4.3999999999999998E-10</v>
      </c>
      <c r="P29" s="66">
        <v>1E-10</v>
      </c>
      <c r="Q29" s="10" t="s">
        <v>58</v>
      </c>
      <c r="R29" s="64">
        <f>L29*M29*(N29*O29+P29)</f>
        <v>1.6225356625199998E-6</v>
      </c>
      <c r="S29" s="10"/>
      <c r="T29" s="65">
        <v>153.80000000000001</v>
      </c>
      <c r="U29" s="10"/>
      <c r="V29" s="64">
        <f>R29*T29</f>
        <v>2.4954598489557601E-4</v>
      </c>
    </row>
    <row r="30" spans="1:22" ht="16.5" thickTop="1" thickBot="1" x14ac:dyDescent="0.3">
      <c r="A30" s="78"/>
      <c r="B30" s="81"/>
      <c r="C30" s="80"/>
      <c r="D30" s="81"/>
      <c r="E30" s="81"/>
      <c r="F30" s="10"/>
      <c r="G30" s="5"/>
      <c r="H30" s="5"/>
      <c r="I30" s="57"/>
      <c r="J30" s="60"/>
      <c r="K30" s="60"/>
      <c r="L30" s="61"/>
      <c r="M30" s="62"/>
      <c r="N30" s="62"/>
      <c r="O30" s="62"/>
      <c r="P30" s="63"/>
      <c r="Q30" s="10"/>
      <c r="R30" s="64"/>
      <c r="S30" s="10"/>
      <c r="T30" s="65"/>
      <c r="U30" s="10"/>
      <c r="V30" s="64"/>
    </row>
    <row r="31" spans="1:22" ht="16.5" thickTop="1" thickBot="1" x14ac:dyDescent="0.3">
      <c r="A31" s="78" t="s">
        <v>60</v>
      </c>
      <c r="B31" s="81">
        <v>400</v>
      </c>
      <c r="C31" s="80">
        <f t="shared" si="1"/>
        <v>160000</v>
      </c>
      <c r="D31" s="81">
        <v>290436912</v>
      </c>
      <c r="E31" s="81">
        <f t="shared" si="2"/>
        <v>46469905920000</v>
      </c>
      <c r="F31" s="10"/>
      <c r="G31" s="5"/>
      <c r="H31" s="5"/>
      <c r="I31" s="57"/>
      <c r="J31" s="60"/>
      <c r="K31" s="60"/>
      <c r="L31" s="61"/>
      <c r="M31" s="62"/>
      <c r="N31" s="62"/>
      <c r="O31" s="62"/>
      <c r="P31" s="63"/>
      <c r="Q31" s="10"/>
      <c r="R31" s="64"/>
      <c r="S31" s="10"/>
      <c r="T31" s="65"/>
      <c r="U31" s="10"/>
      <c r="V31" s="64"/>
    </row>
    <row r="32" spans="1:22" ht="16.5" thickTop="1" thickBot="1" x14ac:dyDescent="0.3">
      <c r="A32" s="78" t="s">
        <v>57</v>
      </c>
      <c r="B32" s="81">
        <v>400</v>
      </c>
      <c r="C32" s="80">
        <f t="shared" si="1"/>
        <v>160000</v>
      </c>
      <c r="D32" s="81">
        <v>64242503</v>
      </c>
      <c r="E32" s="81">
        <f t="shared" si="2"/>
        <v>10278800480000</v>
      </c>
      <c r="F32" s="10">
        <f>E32*0.0283168</f>
        <v>291062737432.06403</v>
      </c>
      <c r="G32" s="5">
        <v>0.05</v>
      </c>
      <c r="H32" s="5">
        <f>F32*V32*G32</f>
        <v>16765374.018362477</v>
      </c>
      <c r="I32" s="57">
        <f>H32*0.000810713194</f>
        <v>13591.909919031259</v>
      </c>
      <c r="J32" s="60">
        <v>30</v>
      </c>
      <c r="K32" s="60">
        <v>2000</v>
      </c>
      <c r="L32" s="61">
        <v>997.17399999999998</v>
      </c>
      <c r="M32" s="62">
        <v>9.81</v>
      </c>
      <c r="N32" s="62">
        <v>0.02</v>
      </c>
      <c r="O32" s="62">
        <v>4.3999999999999998E-10</v>
      </c>
      <c r="P32" s="66">
        <v>1E-10</v>
      </c>
      <c r="Q32" s="10" t="s">
        <v>58</v>
      </c>
      <c r="R32" s="64">
        <f>L32*M32*(N32*O32+P32)</f>
        <v>1.0643117310719999E-6</v>
      </c>
      <c r="S32" s="10"/>
      <c r="T32" s="65">
        <v>1082.4000000000001</v>
      </c>
      <c r="U32" s="10"/>
      <c r="V32" s="64">
        <f>R32*T32</f>
        <v>1.1520110177123328E-3</v>
      </c>
    </row>
    <row r="33" spans="1:22" ht="16.5" thickTop="1" thickBot="1" x14ac:dyDescent="0.3">
      <c r="A33" s="78"/>
      <c r="B33" s="81"/>
      <c r="C33" s="80"/>
      <c r="D33" s="81"/>
      <c r="E33" s="81"/>
      <c r="F33" s="10"/>
      <c r="G33" s="5"/>
      <c r="H33" s="5"/>
      <c r="I33" s="57"/>
      <c r="J33" s="60"/>
      <c r="K33" s="60"/>
      <c r="L33" s="61"/>
      <c r="M33" s="62"/>
      <c r="N33" s="62"/>
      <c r="O33" s="62"/>
      <c r="P33" s="63"/>
      <c r="Q33" s="10"/>
      <c r="R33" s="64"/>
      <c r="S33" s="10"/>
      <c r="T33" s="65"/>
      <c r="U33" s="10"/>
      <c r="V33" s="64"/>
    </row>
    <row r="34" spans="1:22" ht="16.5" thickTop="1" thickBot="1" x14ac:dyDescent="0.3">
      <c r="A34" s="78" t="s">
        <v>4</v>
      </c>
      <c r="B34" s="81">
        <v>400</v>
      </c>
      <c r="C34" s="80">
        <f t="shared" ref="C34:C35" si="3">B34*B34</f>
        <v>160000</v>
      </c>
      <c r="D34" s="81">
        <v>33951261</v>
      </c>
      <c r="E34" s="81">
        <f t="shared" si="2"/>
        <v>5432201760000</v>
      </c>
      <c r="F34" s="10"/>
      <c r="G34" s="5"/>
      <c r="H34" s="5"/>
      <c r="I34" s="57"/>
      <c r="J34" s="60"/>
      <c r="K34" s="60"/>
      <c r="L34" s="61"/>
      <c r="M34" s="62"/>
      <c r="N34" s="62"/>
      <c r="O34" s="62"/>
      <c r="P34" s="63"/>
      <c r="Q34" s="10"/>
      <c r="R34" s="64"/>
      <c r="S34" s="10"/>
      <c r="T34" s="65"/>
      <c r="U34" s="10"/>
      <c r="V34" s="64"/>
    </row>
    <row r="35" spans="1:22" ht="16.5" thickTop="1" thickBot="1" x14ac:dyDescent="0.3">
      <c r="A35" s="78" t="s">
        <v>57</v>
      </c>
      <c r="B35" s="81">
        <v>400</v>
      </c>
      <c r="C35" s="80">
        <f t="shared" si="3"/>
        <v>160000</v>
      </c>
      <c r="D35" s="81">
        <v>21522052</v>
      </c>
      <c r="E35" s="81">
        <f t="shared" si="2"/>
        <v>3443528320000</v>
      </c>
      <c r="F35" s="10">
        <f>E35*0.0283168</f>
        <v>97509702731.776001</v>
      </c>
      <c r="G35" s="5">
        <v>0.85</v>
      </c>
      <c r="H35" s="5">
        <f>F35*V35*G35</f>
        <v>42289800.389785707</v>
      </c>
      <c r="I35" s="57">
        <f>H35*0.000810713194</f>
        <v>34284.899147625612</v>
      </c>
      <c r="J35" s="60">
        <v>30</v>
      </c>
      <c r="K35" s="60">
        <v>2000</v>
      </c>
      <c r="L35" s="61">
        <v>997.17399999999998</v>
      </c>
      <c r="M35" s="62">
        <v>9.81</v>
      </c>
      <c r="N35" s="62">
        <v>0.13</v>
      </c>
      <c r="O35" s="62">
        <v>4.3999999999999998E-10</v>
      </c>
      <c r="P35" s="66">
        <v>1E-10</v>
      </c>
      <c r="Q35" s="10" t="s">
        <v>58</v>
      </c>
      <c r="R35" s="64">
        <f>L35*M35*(N35*O35+P35)</f>
        <v>1.5377739349680001E-6</v>
      </c>
      <c r="S35" s="10"/>
      <c r="T35" s="65">
        <v>331.8</v>
      </c>
      <c r="U35" s="10"/>
      <c r="V35" s="64">
        <f>R35*T35</f>
        <v>5.1023339162238244E-4</v>
      </c>
    </row>
    <row r="36" spans="1:22" ht="16.5" thickTop="1" thickBot="1" x14ac:dyDescent="0.3">
      <c r="A36" s="78"/>
      <c r="B36" s="81"/>
      <c r="C36" s="80"/>
      <c r="D36" s="81"/>
      <c r="E36" s="81"/>
      <c r="F36" s="10"/>
      <c r="G36" s="5"/>
      <c r="H36" s="5"/>
      <c r="I36" s="57"/>
      <c r="J36" s="60"/>
      <c r="K36" s="60"/>
      <c r="L36" s="61"/>
      <c r="M36" s="62"/>
      <c r="N36" s="62"/>
      <c r="O36" s="62"/>
      <c r="P36" s="63"/>
      <c r="Q36" s="10"/>
      <c r="R36" s="64"/>
      <c r="S36" s="10"/>
      <c r="T36" s="65"/>
      <c r="U36" s="10"/>
      <c r="V36" s="64"/>
    </row>
    <row r="37" spans="1:22" ht="16.5" thickTop="1" thickBot="1" x14ac:dyDescent="0.3">
      <c r="A37" s="78" t="s">
        <v>3</v>
      </c>
      <c r="B37" s="81">
        <v>400</v>
      </c>
      <c r="C37" s="80">
        <f t="shared" si="1"/>
        <v>160000</v>
      </c>
      <c r="D37" s="81">
        <v>559771811</v>
      </c>
      <c r="E37" s="81">
        <f>C37*D37</f>
        <v>89563489760000</v>
      </c>
      <c r="F37" s="10"/>
      <c r="G37" s="5"/>
      <c r="H37" s="5"/>
      <c r="I37" s="57"/>
      <c r="J37" s="60"/>
      <c r="K37" s="60"/>
      <c r="L37" s="61"/>
      <c r="M37" s="62"/>
      <c r="N37" s="62"/>
      <c r="O37" s="62"/>
      <c r="P37" s="63"/>
      <c r="Q37" s="10"/>
      <c r="R37" s="64"/>
      <c r="S37" s="10"/>
      <c r="T37" s="65"/>
      <c r="U37" s="10"/>
      <c r="V37" s="64"/>
    </row>
    <row r="38" spans="1:22" ht="16.5" thickTop="1" thickBot="1" x14ac:dyDescent="0.3">
      <c r="A38" s="78" t="s">
        <v>57</v>
      </c>
      <c r="B38" s="81">
        <v>400</v>
      </c>
      <c r="C38" s="80">
        <f t="shared" si="1"/>
        <v>160000</v>
      </c>
      <c r="D38" s="81">
        <v>182986030</v>
      </c>
      <c r="E38" s="81">
        <f t="shared" si="2"/>
        <v>29277764800000</v>
      </c>
      <c r="F38" s="10">
        <f>E38*0.0283168</f>
        <v>829052610288.64001</v>
      </c>
      <c r="G38" s="5">
        <v>0.4</v>
      </c>
      <c r="H38" s="5">
        <f>F38*V38*G38</f>
        <v>107968207.76413701</v>
      </c>
      <c r="I38" s="57">
        <f>H38*0.000810713194</f>
        <v>87531.250566919116</v>
      </c>
      <c r="J38" s="60">
        <v>30</v>
      </c>
      <c r="K38" s="60">
        <v>2715</v>
      </c>
      <c r="L38" s="61">
        <v>997.70699999999999</v>
      </c>
      <c r="M38" s="62">
        <v>9.81</v>
      </c>
      <c r="N38" s="62">
        <v>0.12</v>
      </c>
      <c r="O38" s="62">
        <v>4.3999999999999998E-10</v>
      </c>
      <c r="P38" s="66">
        <v>1E-10</v>
      </c>
      <c r="Q38" s="10" t="s">
        <v>58</v>
      </c>
      <c r="R38" s="64">
        <f>L38*M38*(N38*O38+P38)</f>
        <v>1.4955308663760001E-6</v>
      </c>
      <c r="S38" s="10"/>
      <c r="T38" s="65">
        <v>217.7</v>
      </c>
      <c r="U38" s="10"/>
      <c r="V38" s="64">
        <f>R38*T38</f>
        <v>3.255770696100552E-4</v>
      </c>
    </row>
    <row r="39" spans="1:22" ht="16.5" thickTop="1" thickBot="1" x14ac:dyDescent="0.3">
      <c r="A39" s="78"/>
      <c r="B39" s="81"/>
      <c r="C39" s="81"/>
      <c r="D39" s="81"/>
      <c r="E39" s="81"/>
      <c r="F39" s="10"/>
      <c r="G39" s="5"/>
      <c r="H39" s="5"/>
      <c r="I39" s="57"/>
      <c r="J39" s="60"/>
      <c r="K39" s="60"/>
      <c r="L39" s="61"/>
      <c r="M39" s="62"/>
      <c r="N39" s="62"/>
      <c r="O39" s="62"/>
      <c r="P39" s="63"/>
      <c r="Q39" s="10"/>
      <c r="R39" s="64"/>
      <c r="S39" s="10"/>
      <c r="T39" s="65"/>
      <c r="U39" s="10"/>
      <c r="V39" s="64"/>
    </row>
    <row r="40" spans="1:22" ht="16.5" thickTop="1" thickBot="1" x14ac:dyDescent="0.3">
      <c r="A40" s="78" t="s">
        <v>2</v>
      </c>
      <c r="B40" s="81">
        <v>400</v>
      </c>
      <c r="C40" s="80">
        <f t="shared" si="1"/>
        <v>160000</v>
      </c>
      <c r="D40" s="81">
        <v>2000758959</v>
      </c>
      <c r="E40" s="81">
        <f t="shared" si="2"/>
        <v>320121433440000</v>
      </c>
      <c r="F40" s="10"/>
      <c r="G40" s="5"/>
      <c r="H40" s="5"/>
      <c r="I40" s="57"/>
      <c r="J40" s="60"/>
      <c r="K40" s="60"/>
      <c r="L40" s="61"/>
      <c r="M40" s="62"/>
      <c r="N40" s="62"/>
      <c r="O40" s="62"/>
      <c r="P40" s="63"/>
      <c r="Q40" s="10"/>
      <c r="R40" s="64"/>
      <c r="S40" s="10"/>
      <c r="T40" s="65"/>
      <c r="U40" s="10"/>
      <c r="V40" s="64"/>
    </row>
    <row r="41" spans="1:22" ht="16.5" thickTop="1" thickBot="1" x14ac:dyDescent="0.3">
      <c r="A41" s="78" t="s">
        <v>57</v>
      </c>
      <c r="B41" s="81">
        <v>400</v>
      </c>
      <c r="C41" s="80">
        <f t="shared" si="1"/>
        <v>160000</v>
      </c>
      <c r="D41" s="81">
        <v>428177636</v>
      </c>
      <c r="E41" s="81">
        <f t="shared" si="2"/>
        <v>68508421760000</v>
      </c>
      <c r="F41" s="10">
        <f>E41*0.0283168</f>
        <v>1939939277293.5679</v>
      </c>
      <c r="G41" s="5">
        <v>0.4</v>
      </c>
      <c r="H41" s="5">
        <f>F41*V41*G41</f>
        <v>797390019.2662276</v>
      </c>
      <c r="I41" s="57">
        <f>H41*0.000810713194</f>
        <v>646454.60938304488</v>
      </c>
      <c r="J41" s="60">
        <v>35</v>
      </c>
      <c r="K41" s="60">
        <v>500</v>
      </c>
      <c r="L41" s="61">
        <v>994.43600000000004</v>
      </c>
      <c r="M41" s="62">
        <v>9.81</v>
      </c>
      <c r="N41" s="62">
        <v>0.1</v>
      </c>
      <c r="O41" s="62">
        <v>4.3999999999999998E-10</v>
      </c>
      <c r="P41" s="66">
        <v>1E-10</v>
      </c>
      <c r="Q41" s="10"/>
      <c r="R41" s="64">
        <f>L41*M41*(N41*O41+P41)</f>
        <v>1.4047800710400004E-6</v>
      </c>
      <c r="S41" s="10"/>
      <c r="T41" s="65">
        <v>731.5</v>
      </c>
      <c r="U41" s="10"/>
      <c r="V41" s="64">
        <f>R41*T41</f>
        <v>1.0275966219657603E-3</v>
      </c>
    </row>
    <row r="42" spans="1:22" ht="16.5" thickTop="1" thickBot="1" x14ac:dyDescent="0.3">
      <c r="A42" s="78"/>
      <c r="B42" s="81"/>
      <c r="C42" s="81"/>
      <c r="D42" s="81"/>
      <c r="E42" s="81"/>
      <c r="F42" s="10"/>
      <c r="G42" s="5"/>
      <c r="H42" s="5"/>
      <c r="I42" s="57"/>
      <c r="J42" s="60"/>
      <c r="K42" s="60"/>
      <c r="L42" s="61"/>
      <c r="M42" s="62"/>
      <c r="N42" s="62"/>
      <c r="O42" s="62"/>
      <c r="P42" s="63"/>
      <c r="Q42" s="10"/>
      <c r="R42" s="64"/>
      <c r="S42" s="10"/>
      <c r="T42" s="65"/>
      <c r="U42" s="10"/>
      <c r="V42" s="64"/>
    </row>
    <row r="43" spans="1:22" ht="16.5" thickTop="1" thickBot="1" x14ac:dyDescent="0.3">
      <c r="A43" s="78" t="s">
        <v>27</v>
      </c>
      <c r="B43" s="81">
        <v>400</v>
      </c>
      <c r="C43" s="80">
        <f t="shared" si="1"/>
        <v>160000</v>
      </c>
      <c r="D43" s="81">
        <v>792690955</v>
      </c>
      <c r="E43" s="81">
        <f t="shared" si="2"/>
        <v>126830552800000</v>
      </c>
      <c r="F43" s="10"/>
      <c r="G43" s="5"/>
      <c r="H43" s="5"/>
      <c r="I43" s="57"/>
      <c r="J43" s="60"/>
      <c r="K43" s="60"/>
      <c r="L43" s="61"/>
      <c r="M43" s="62"/>
      <c r="N43" s="62"/>
      <c r="O43" s="62"/>
      <c r="P43" s="63"/>
      <c r="Q43" s="10"/>
      <c r="R43" s="64"/>
      <c r="S43" s="10"/>
      <c r="T43" s="65"/>
      <c r="U43" s="10"/>
      <c r="V43" s="64"/>
    </row>
    <row r="44" spans="1:22" ht="16.5" thickTop="1" thickBot="1" x14ac:dyDescent="0.3">
      <c r="A44" s="83" t="s">
        <v>57</v>
      </c>
      <c r="B44" s="84">
        <v>400</v>
      </c>
      <c r="C44" s="85">
        <f t="shared" si="1"/>
        <v>160000</v>
      </c>
      <c r="D44" s="84">
        <v>264371835</v>
      </c>
      <c r="E44" s="84">
        <f t="shared" si="2"/>
        <v>42299493600000</v>
      </c>
      <c r="F44" s="10">
        <f>E44*0.0283168</f>
        <v>1197786300372.48</v>
      </c>
      <c r="G44" s="5">
        <v>1</v>
      </c>
      <c r="H44" s="5">
        <f>F44*V44*G44</f>
        <v>756496535.03032839</v>
      </c>
      <c r="I44" s="57">
        <f>H44*0.000810713194</f>
        <v>613301.72216437047</v>
      </c>
      <c r="J44" s="60">
        <v>35</v>
      </c>
      <c r="K44" s="60">
        <v>1650</v>
      </c>
      <c r="L44" s="61">
        <v>995.29</v>
      </c>
      <c r="M44" s="62">
        <v>9.81</v>
      </c>
      <c r="N44" s="62">
        <v>0.23</v>
      </c>
      <c r="O44" s="62">
        <v>4.3999999999999998E-10</v>
      </c>
      <c r="P44" s="66">
        <v>1E-10</v>
      </c>
      <c r="Q44" s="10" t="s">
        <v>58</v>
      </c>
      <c r="R44" s="64">
        <f>L44*M44*(N44*O44+P44)</f>
        <v>1.96447553388E-6</v>
      </c>
      <c r="S44" s="10"/>
      <c r="T44" s="65">
        <v>321.5</v>
      </c>
      <c r="U44" s="10"/>
      <c r="V44" s="64">
        <f>R44*T44</f>
        <v>6.3157888414242002E-4</v>
      </c>
    </row>
    <row r="45" spans="1:22" ht="16.5" thickTop="1" thickBot="1" x14ac:dyDescent="0.3">
      <c r="I45" s="58"/>
      <c r="J45" s="28"/>
      <c r="K45" s="28"/>
      <c r="L45" s="29"/>
      <c r="M45" s="30"/>
      <c r="N45" s="30"/>
      <c r="O45" s="30"/>
      <c r="P45" s="31"/>
      <c r="R45" s="27"/>
    </row>
    <row r="46" spans="1:22" ht="16.5" thickTop="1" thickBot="1" x14ac:dyDescent="0.3">
      <c r="G46" t="s">
        <v>61</v>
      </c>
      <c r="I46" s="58">
        <f>SUM(I11:I45)</f>
        <v>3247117.747300508</v>
      </c>
    </row>
    <row r="47" spans="1:22" ht="45.75" customHeight="1" thickTop="1" x14ac:dyDescent="0.25">
      <c r="G47" t="s">
        <v>62</v>
      </c>
      <c r="I47" s="51">
        <v>106374</v>
      </c>
      <c r="J47" s="54" t="s">
        <v>78</v>
      </c>
      <c r="K47" s="54" t="s">
        <v>75</v>
      </c>
      <c r="L47" s="54" t="s">
        <v>74</v>
      </c>
      <c r="N47" s="54" t="s">
        <v>73</v>
      </c>
    </row>
    <row r="49" spans="11:12" x14ac:dyDescent="0.25">
      <c r="K49" t="s">
        <v>83</v>
      </c>
      <c r="L49" t="s">
        <v>81</v>
      </c>
    </row>
    <row r="50" spans="11:12" x14ac:dyDescent="0.25">
      <c r="K50" t="s">
        <v>84</v>
      </c>
      <c r="L50" t="s">
        <v>82</v>
      </c>
    </row>
    <row r="51" spans="11:12" x14ac:dyDescent="0.25">
      <c r="K51" t="s">
        <v>85</v>
      </c>
      <c r="L51" t="s">
        <v>86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16" workbookViewId="0">
      <selection sqref="A1:O1048576"/>
    </sheetView>
  </sheetViews>
  <sheetFormatPr defaultRowHeight="15" x14ac:dyDescent="0.25"/>
  <cols>
    <col min="1" max="1" width="6.7109375" style="91" customWidth="1"/>
    <col min="2" max="2" width="23.28515625" style="92" customWidth="1"/>
    <col min="3" max="3" width="12.140625" bestFit="1" customWidth="1"/>
    <col min="4" max="4" width="19.85546875" customWidth="1"/>
  </cols>
  <sheetData>
    <row r="1" spans="1:4" ht="15.75" x14ac:dyDescent="0.25">
      <c r="A1" s="86" t="s">
        <v>94</v>
      </c>
      <c r="B1" s="87" t="s">
        <v>95</v>
      </c>
      <c r="C1" s="88" t="s">
        <v>96</v>
      </c>
      <c r="D1" s="88" t="s">
        <v>97</v>
      </c>
    </row>
    <row r="2" spans="1:4" x14ac:dyDescent="0.25">
      <c r="A2" s="89">
        <v>1</v>
      </c>
      <c r="B2" s="90">
        <v>1511860426.1099999</v>
      </c>
      <c r="C2" s="10">
        <v>45</v>
      </c>
      <c r="D2" s="90">
        <f>B2*C2</f>
        <v>68033719174.949997</v>
      </c>
    </row>
    <row r="3" spans="1:4" x14ac:dyDescent="0.25">
      <c r="A3" s="89">
        <v>2</v>
      </c>
      <c r="B3" s="90">
        <v>1998624333.76</v>
      </c>
      <c r="C3" s="10">
        <v>45</v>
      </c>
      <c r="D3" s="90">
        <f t="shared" ref="D3:D8" si="0">B3*C3</f>
        <v>89938095019.199997</v>
      </c>
    </row>
    <row r="4" spans="1:4" x14ac:dyDescent="0.25">
      <c r="A4" s="89">
        <v>3</v>
      </c>
      <c r="B4" s="90">
        <v>1189137808.74</v>
      </c>
      <c r="C4" s="10">
        <v>45</v>
      </c>
      <c r="D4" s="90">
        <f t="shared" si="0"/>
        <v>53511201393.300003</v>
      </c>
    </row>
    <row r="5" spans="1:4" x14ac:dyDescent="0.25">
      <c r="A5" s="89">
        <v>4</v>
      </c>
      <c r="B5" s="90">
        <v>369895748.10500002</v>
      </c>
      <c r="C5" s="10">
        <v>45</v>
      </c>
      <c r="D5" s="90">
        <f t="shared" si="0"/>
        <v>16645308664.725</v>
      </c>
    </row>
    <row r="6" spans="1:4" x14ac:dyDescent="0.25">
      <c r="A6" s="89">
        <v>5</v>
      </c>
      <c r="B6" s="90">
        <v>682877364.24600005</v>
      </c>
      <c r="C6" s="10">
        <v>45</v>
      </c>
      <c r="D6" s="90">
        <f t="shared" si="0"/>
        <v>30729481391.070004</v>
      </c>
    </row>
    <row r="7" spans="1:4" x14ac:dyDescent="0.25">
      <c r="A7" s="89">
        <v>6</v>
      </c>
      <c r="B7" s="90">
        <v>1451264983.1199999</v>
      </c>
      <c r="C7" s="10">
        <v>45</v>
      </c>
      <c r="D7" s="90">
        <f t="shared" si="0"/>
        <v>65306924240.399994</v>
      </c>
    </row>
    <row r="8" spans="1:4" x14ac:dyDescent="0.25">
      <c r="A8" s="89">
        <v>7</v>
      </c>
      <c r="B8" s="90">
        <v>10322222816.700001</v>
      </c>
      <c r="C8" s="10">
        <v>45</v>
      </c>
      <c r="D8" s="90">
        <f t="shared" si="0"/>
        <v>464500026751.50006</v>
      </c>
    </row>
    <row r="10" spans="1:4" x14ac:dyDescent="0.25">
      <c r="A10" s="93" t="s">
        <v>98</v>
      </c>
      <c r="B10" s="94"/>
      <c r="C10" s="10"/>
      <c r="D10" s="95">
        <f>SUM(D2:D8)</f>
        <v>788664756635.14502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volume_method_comparison</vt:lpstr>
      <vt:lpstr>storativity_calculations</vt:lpstr>
      <vt:lpstr>Tocito_volumes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2014-11-17T23:49:14Z</dcterms:modified>
</cp:coreProperties>
</file>