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regional\albuquerque_ABCWUA\AB_products\report_2019_06\toReview_May2019\Appendices\Appendix_05_WellWirelineAnalyses\"/>
    </mc:Choice>
  </mc:AlternateContent>
  <bookViews>
    <workbookView xWindow="480" yWindow="45" windowWidth="21075" windowHeight="13350" tabRatio="1000"/>
  </bookViews>
  <sheets>
    <sheet name="SummaryTable" sheetId="20" r:id="rId1"/>
    <sheet name="TabulatedPermThicknesses" sheetId="18" r:id="rId2"/>
    <sheet name="CumulativePermThicknesses" sheetId="19" r:id="rId3"/>
    <sheet name="ClayBedProportions" sheetId="1" r:id="rId4"/>
    <sheet name="ASR_1_QTsa" sheetId="2" r:id="rId5"/>
    <sheet name="Bu-1_QTsa" sheetId="4" r:id="rId6"/>
    <sheet name="Bu-5_QtspQTsa" sheetId="5" r:id="rId7"/>
    <sheet name="Ch-5_QTsa" sheetId="6" r:id="rId8"/>
    <sheet name="We-1_QTsp-QTsa" sheetId="3" r:id="rId9"/>
    <sheet name="We-2_QTsp-QTsa" sheetId="7" r:id="rId10"/>
    <sheet name="Walker-1_QTsp" sheetId="8" r:id="rId11"/>
    <sheet name="Walker-2_QTsp-QTsa" sheetId="9" r:id="rId12"/>
    <sheet name="Thomas-1_QTsp-QTsa" sheetId="10" r:id="rId13"/>
    <sheet name="Ponderosa-1A" sheetId="17" r:id="rId14"/>
    <sheet name="Ponderosa-4_QTsp-QTst" sheetId="11" r:id="rId15"/>
    <sheet name="Miles-1" sheetId="12" r:id="rId16"/>
    <sheet name="SantaBarbara-1" sheetId="13" r:id="rId17"/>
    <sheet name="SanJose-2" sheetId="14" r:id="rId18"/>
    <sheet name="Yale-3" sheetId="15" r:id="rId19"/>
    <sheet name="Volandria-3" sheetId="16" r:id="rId20"/>
  </sheets>
  <definedNames>
    <definedName name="A">TabulatedPermThicknesses!$CBE$14</definedName>
  </definedNames>
  <calcPr calcId="152511"/>
</workbook>
</file>

<file path=xl/calcChain.xml><?xml version="1.0" encoding="utf-8"?>
<calcChain xmlns="http://schemas.openxmlformats.org/spreadsheetml/2006/main">
  <c r="Z6" i="19" l="1"/>
  <c r="Z7" i="19"/>
  <c r="Z5" i="19"/>
  <c r="Z4" i="19"/>
  <c r="AA8" i="19"/>
  <c r="W4" i="19"/>
  <c r="W5" i="19"/>
  <c r="W6" i="19" s="1"/>
  <c r="W7" i="19" s="1"/>
  <c r="W8" i="19" s="1"/>
  <c r="W9" i="19" s="1"/>
  <c r="W10" i="19" s="1"/>
  <c r="W11" i="19" s="1"/>
  <c r="W12" i="19" s="1"/>
  <c r="W13" i="19" s="1"/>
  <c r="W14" i="19" s="1"/>
  <c r="W15" i="19" s="1"/>
  <c r="W16" i="19" s="1"/>
  <c r="W17" i="19" s="1"/>
  <c r="W18" i="19" s="1"/>
  <c r="W19" i="19" s="1"/>
  <c r="W20" i="19" s="1"/>
  <c r="W21" i="19" s="1"/>
  <c r="W22" i="19" s="1"/>
  <c r="W23" i="19" s="1"/>
  <c r="W24" i="19" s="1"/>
  <c r="W25" i="19" s="1"/>
  <c r="W26" i="19" s="1"/>
  <c r="W27" i="19" s="1"/>
  <c r="W28" i="19" s="1"/>
  <c r="W29" i="19" s="1"/>
  <c r="W30" i="19" s="1"/>
  <c r="W31" i="19" s="1"/>
  <c r="W32" i="19" s="1"/>
  <c r="W33" i="19" s="1"/>
  <c r="W34" i="19" s="1"/>
  <c r="W35" i="19" s="1"/>
  <c r="W36" i="19" s="1"/>
  <c r="W37" i="19" s="1"/>
  <c r="W38" i="19" s="1"/>
  <c r="W39" i="19" s="1"/>
  <c r="W40" i="19" s="1"/>
  <c r="W41" i="19" s="1"/>
  <c r="W42" i="19" s="1"/>
  <c r="W43" i="19" s="1"/>
  <c r="W44" i="19" s="1"/>
  <c r="W45" i="19" s="1"/>
  <c r="W46" i="19" s="1"/>
  <c r="W47" i="19" s="1"/>
  <c r="W48" i="19" s="1"/>
  <c r="X49" i="19"/>
  <c r="T4" i="19"/>
  <c r="T5" i="19" s="1"/>
  <c r="T6" i="19" s="1"/>
  <c r="T7" i="19" s="1"/>
  <c r="T8" i="19" s="1"/>
  <c r="T9" i="19" s="1"/>
  <c r="T10" i="19" s="1"/>
  <c r="T11" i="19" s="1"/>
  <c r="T12" i="19" s="1"/>
  <c r="T13" i="19" s="1"/>
  <c r="T14" i="19" s="1"/>
  <c r="T15" i="19" s="1"/>
  <c r="T16" i="19" s="1"/>
  <c r="T17" i="19" s="1"/>
  <c r="T18" i="19" s="1"/>
  <c r="T19" i="19" s="1"/>
  <c r="T20" i="19" s="1"/>
  <c r="T21" i="19" s="1"/>
  <c r="T22" i="19" s="1"/>
  <c r="T23" i="19" s="1"/>
  <c r="T24" i="19" s="1"/>
  <c r="T25" i="19" s="1"/>
  <c r="T26" i="19" s="1"/>
  <c r="T27" i="19" s="1"/>
  <c r="T28" i="19" s="1"/>
  <c r="T29" i="19" s="1"/>
  <c r="U30" i="19"/>
  <c r="Q4" i="19"/>
  <c r="Q5" i="19" s="1"/>
  <c r="Q6" i="19" s="1"/>
  <c r="Q7" i="19" s="1"/>
  <c r="Q8" i="19" s="1"/>
  <c r="Q9" i="19" s="1"/>
  <c r="Q10" i="19" s="1"/>
  <c r="R11" i="19"/>
  <c r="N4" i="19"/>
  <c r="N5" i="19" s="1"/>
  <c r="N6" i="19" s="1"/>
  <c r="N7" i="19" s="1"/>
  <c r="N8" i="19" s="1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N38" i="19" s="1"/>
  <c r="N39" i="19" s="1"/>
  <c r="N40" i="19" s="1"/>
  <c r="N41" i="19" s="1"/>
  <c r="N42" i="19" s="1"/>
  <c r="N43" i="19" s="1"/>
  <c r="N44" i="19" s="1"/>
  <c r="N45" i="19" s="1"/>
  <c r="N46" i="19" s="1"/>
  <c r="N47" i="19" s="1"/>
  <c r="N48" i="19" s="1"/>
  <c r="N49" i="19" s="1"/>
  <c r="N50" i="19" s="1"/>
  <c r="N51" i="19" s="1"/>
  <c r="N52" i="19" s="1"/>
  <c r="N53" i="19" s="1"/>
  <c r="N54" i="19" s="1"/>
  <c r="N55" i="19" s="1"/>
  <c r="N56" i="19" s="1"/>
  <c r="N57" i="19" s="1"/>
  <c r="N58" i="19" s="1"/>
  <c r="N59" i="19" s="1"/>
  <c r="N60" i="19" s="1"/>
  <c r="N61" i="19" s="1"/>
  <c r="N62" i="19" s="1"/>
  <c r="N63" i="19" s="1"/>
  <c r="N64" i="19" s="1"/>
  <c r="N65" i="19" s="1"/>
  <c r="N66" i="19" s="1"/>
  <c r="N67" i="19" s="1"/>
  <c r="N68" i="19" s="1"/>
  <c r="N69" i="19" s="1"/>
  <c r="N70" i="19" s="1"/>
  <c r="N71" i="19" s="1"/>
  <c r="N72" i="19" s="1"/>
  <c r="N73" i="19" s="1"/>
  <c r="N74" i="19" s="1"/>
  <c r="N75" i="19" s="1"/>
  <c r="N76" i="19" s="1"/>
  <c r="N77" i="19" s="1"/>
  <c r="N78" i="19" s="1"/>
  <c r="N79" i="19" s="1"/>
  <c r="N80" i="19" s="1"/>
  <c r="N81" i="19" s="1"/>
  <c r="N82" i="19" s="1"/>
  <c r="N83" i="19" s="1"/>
  <c r="N84" i="19" s="1"/>
  <c r="N85" i="19" s="1"/>
  <c r="N86" i="19" s="1"/>
  <c r="N87" i="19" s="1"/>
  <c r="N88" i="19" s="1"/>
  <c r="N89" i="19" s="1"/>
  <c r="N90" i="19" s="1"/>
  <c r="N91" i="19" s="1"/>
  <c r="N92" i="19" s="1"/>
  <c r="N93" i="19" s="1"/>
  <c r="N94" i="19" s="1"/>
  <c r="N95" i="19" s="1"/>
  <c r="N96" i="19" s="1"/>
  <c r="N97" i="19" s="1"/>
  <c r="N98" i="19" s="1"/>
  <c r="N99" i="19" s="1"/>
  <c r="N100" i="19" s="1"/>
  <c r="N101" i="19" s="1"/>
  <c r="N102" i="19" s="1"/>
  <c r="N103" i="19" s="1"/>
  <c r="N104" i="19" s="1"/>
  <c r="N105" i="19" s="1"/>
  <c r="N106" i="19" s="1"/>
  <c r="N107" i="19" s="1"/>
  <c r="N108" i="19" s="1"/>
  <c r="N109" i="19" s="1"/>
  <c r="N110" i="19" s="1"/>
  <c r="N111" i="19" s="1"/>
  <c r="N112" i="19" s="1"/>
  <c r="N113" i="19" s="1"/>
  <c r="N114" i="19" s="1"/>
  <c r="N115" i="19" s="1"/>
  <c r="N116" i="19" s="1"/>
  <c r="N117" i="19" s="1"/>
  <c r="N118" i="19" s="1"/>
  <c r="N119" i="19" s="1"/>
  <c r="N120" i="19" s="1"/>
  <c r="N121" i="19" s="1"/>
  <c r="N122" i="19" s="1"/>
  <c r="N123" i="19" s="1"/>
  <c r="N124" i="19" s="1"/>
  <c r="N125" i="19" s="1"/>
  <c r="N126" i="19" s="1"/>
  <c r="N127" i="19" s="1"/>
  <c r="N128" i="19" s="1"/>
  <c r="N129" i="19" s="1"/>
  <c r="N130" i="19" s="1"/>
  <c r="N131" i="19" s="1"/>
  <c r="N132" i="19" s="1"/>
  <c r="N133" i="19" s="1"/>
  <c r="N134" i="19" s="1"/>
  <c r="N135" i="19" s="1"/>
  <c r="N136" i="19" s="1"/>
  <c r="N137" i="19" s="1"/>
  <c r="N138" i="19" s="1"/>
  <c r="N139" i="19" s="1"/>
  <c r="N140" i="19" s="1"/>
  <c r="N141" i="19" s="1"/>
  <c r="N142" i="19" s="1"/>
  <c r="N143" i="19" s="1"/>
  <c r="N144" i="19" s="1"/>
  <c r="N145" i="19" s="1"/>
  <c r="N146" i="19" s="1"/>
  <c r="N147" i="19" s="1"/>
  <c r="N148" i="19" s="1"/>
  <c r="O149" i="19"/>
  <c r="L55" i="19"/>
  <c r="K4" i="19"/>
  <c r="K5" i="19" s="1"/>
  <c r="K6" i="19" s="1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H4" i="19"/>
  <c r="H5" i="19" s="1"/>
  <c r="H6" i="19" s="1"/>
  <c r="H7" i="19" s="1"/>
  <c r="I8" i="19"/>
  <c r="B320" i="18"/>
  <c r="C319" i="18"/>
  <c r="B324" i="18"/>
  <c r="B323" i="18"/>
  <c r="B322" i="18"/>
  <c r="B321" i="18"/>
  <c r="B318" i="18"/>
  <c r="B317" i="18"/>
  <c r="E4" i="19"/>
  <c r="E5" i="19" s="1"/>
  <c r="E6" i="19" s="1"/>
  <c r="E7" i="19" s="1"/>
  <c r="E8" i="19" s="1"/>
  <c r="E9" i="19" s="1"/>
  <c r="E10" i="19" s="1"/>
  <c r="E11" i="19" s="1"/>
  <c r="E12" i="19" s="1"/>
  <c r="E13" i="19" s="1"/>
  <c r="F14" i="19"/>
  <c r="C7" i="19"/>
  <c r="B4" i="19"/>
  <c r="B5" i="19" s="1"/>
  <c r="B6" i="19" s="1"/>
  <c r="F125" i="6"/>
  <c r="F112" i="6"/>
  <c r="F77" i="4" l="1"/>
  <c r="C112" i="6"/>
  <c r="D112" i="6"/>
  <c r="E112" i="6"/>
  <c r="E109" i="3"/>
  <c r="D109" i="3"/>
  <c r="C109" i="3"/>
  <c r="C35" i="3"/>
  <c r="F35" i="3" s="1"/>
  <c r="D35" i="3"/>
  <c r="E35" i="3"/>
  <c r="E36" i="3" s="1"/>
  <c r="C36" i="3" l="1"/>
  <c r="D36" i="3"/>
  <c r="E79" i="7"/>
  <c r="D79" i="7"/>
  <c r="C79" i="7"/>
  <c r="F78" i="7"/>
  <c r="E23" i="7"/>
  <c r="D23" i="7"/>
  <c r="C23" i="7"/>
  <c r="F22" i="7"/>
  <c r="C22" i="7"/>
  <c r="E18" i="7"/>
  <c r="D18" i="7"/>
  <c r="C18" i="7"/>
  <c r="F17" i="7"/>
  <c r="D114" i="9"/>
  <c r="E114" i="9"/>
  <c r="C114" i="9"/>
  <c r="E38" i="9"/>
  <c r="D38" i="9"/>
  <c r="C38" i="9"/>
  <c r="C113" i="6" l="1"/>
  <c r="D113" i="6"/>
  <c r="E113" i="6"/>
  <c r="F101" i="12"/>
  <c r="C102" i="12" s="1"/>
  <c r="D101" i="12"/>
  <c r="D102" i="12" s="1"/>
  <c r="C101" i="12"/>
  <c r="D93" i="12"/>
  <c r="C93" i="12"/>
  <c r="E120" i="13"/>
  <c r="D120" i="13"/>
  <c r="C120" i="13"/>
  <c r="F119" i="13"/>
  <c r="E29" i="13"/>
  <c r="D29" i="13"/>
  <c r="C29" i="13"/>
  <c r="F28" i="13"/>
  <c r="D146" i="13"/>
  <c r="C146" i="13"/>
  <c r="F85" i="14"/>
  <c r="F100" i="14"/>
  <c r="F77" i="16"/>
  <c r="D77" i="16"/>
  <c r="C77" i="16"/>
  <c r="F199" i="15"/>
  <c r="F63" i="14"/>
  <c r="F13" i="14"/>
  <c r="D14" i="14" s="1"/>
  <c r="D85" i="14"/>
  <c r="C85" i="14"/>
  <c r="D230" i="15"/>
  <c r="C230" i="15"/>
  <c r="D199" i="15"/>
  <c r="C199" i="15"/>
  <c r="E14" i="14"/>
  <c r="C13" i="14"/>
  <c r="D13" i="14"/>
  <c r="E13" i="14"/>
  <c r="C63" i="14"/>
  <c r="D63" i="14"/>
  <c r="E63" i="14"/>
  <c r="F93" i="12" l="1"/>
  <c r="C94" i="12" s="1"/>
  <c r="F146" i="13"/>
  <c r="C147" i="13" s="1"/>
  <c r="C14" i="14"/>
  <c r="D86" i="14"/>
  <c r="C86" i="14"/>
  <c r="C200" i="15"/>
  <c r="D200" i="15"/>
  <c r="E22" i="1"/>
  <c r="F22" i="1"/>
  <c r="B22" i="1"/>
  <c r="C22" i="1"/>
  <c r="D22" i="1"/>
  <c r="C100" i="14"/>
  <c r="D100" i="14"/>
  <c r="Y22" i="1"/>
  <c r="Z22" i="1"/>
  <c r="W22" i="1"/>
  <c r="X22" i="1"/>
  <c r="D125" i="6"/>
  <c r="E125" i="6"/>
  <c r="C125" i="6"/>
  <c r="D324" i="18"/>
  <c r="E324" i="18"/>
  <c r="F324" i="18"/>
  <c r="G324" i="18"/>
  <c r="H324" i="18"/>
  <c r="I324" i="18"/>
  <c r="J324" i="18"/>
  <c r="D323" i="18"/>
  <c r="E323" i="18"/>
  <c r="F323" i="18"/>
  <c r="G323" i="18"/>
  <c r="H323" i="18"/>
  <c r="I323" i="18"/>
  <c r="J323" i="18"/>
  <c r="D322" i="18"/>
  <c r="E322" i="18"/>
  <c r="F322" i="18"/>
  <c r="G322" i="18"/>
  <c r="H322" i="18"/>
  <c r="I322" i="18"/>
  <c r="J322" i="18"/>
  <c r="C322" i="18"/>
  <c r="D321" i="18"/>
  <c r="E321" i="18"/>
  <c r="F321" i="18"/>
  <c r="G321" i="18"/>
  <c r="H321" i="18"/>
  <c r="I321" i="18"/>
  <c r="J321" i="18"/>
  <c r="D320" i="18"/>
  <c r="E320" i="18"/>
  <c r="F320" i="18"/>
  <c r="G320" i="18"/>
  <c r="H320" i="18"/>
  <c r="I320" i="18"/>
  <c r="J320" i="18"/>
  <c r="D319" i="18"/>
  <c r="E319" i="18"/>
  <c r="F319" i="18"/>
  <c r="G319" i="18"/>
  <c r="H319" i="18"/>
  <c r="I319" i="18"/>
  <c r="J319" i="18"/>
  <c r="C318" i="18"/>
  <c r="D318" i="18"/>
  <c r="E318" i="18"/>
  <c r="F318" i="18"/>
  <c r="G318" i="18"/>
  <c r="H318" i="18"/>
  <c r="I318" i="18"/>
  <c r="J318" i="18"/>
  <c r="D317" i="18"/>
  <c r="E317" i="18"/>
  <c r="F317" i="18"/>
  <c r="G317" i="18"/>
  <c r="H317" i="18"/>
  <c r="I317" i="18"/>
  <c r="J317" i="18"/>
  <c r="J22" i="1"/>
  <c r="H22" i="1"/>
  <c r="I22" i="1"/>
  <c r="M22" i="1"/>
  <c r="K22" i="1"/>
  <c r="L22" i="1"/>
  <c r="P22" i="1"/>
  <c r="N22" i="1"/>
  <c r="O22" i="1"/>
  <c r="S22" i="1"/>
  <c r="Q22" i="1"/>
  <c r="R22" i="1"/>
  <c r="V22" i="1"/>
  <c r="T22" i="1"/>
  <c r="U22" i="1"/>
  <c r="G22" i="1"/>
  <c r="C324" i="18"/>
  <c r="C323" i="18"/>
  <c r="C321" i="18"/>
  <c r="C320" i="18"/>
  <c r="B319" i="18"/>
  <c r="C317" i="18"/>
  <c r="E13" i="2"/>
  <c r="D13" i="2"/>
  <c r="C13" i="2"/>
  <c r="E51" i="17"/>
  <c r="D51" i="17"/>
  <c r="C51" i="17"/>
  <c r="E6" i="17"/>
  <c r="D6" i="17"/>
  <c r="C6" i="17"/>
  <c r="F6" i="17" s="1"/>
  <c r="D7" i="17" s="1"/>
  <c r="E49" i="16"/>
  <c r="D49" i="16"/>
  <c r="C49" i="16"/>
  <c r="E5" i="16"/>
  <c r="D5" i="16"/>
  <c r="C5" i="16"/>
  <c r="E168" i="15"/>
  <c r="D168" i="15"/>
  <c r="C168" i="15"/>
  <c r="E29" i="15"/>
  <c r="F29" i="15" s="1"/>
  <c r="E30" i="15" s="1"/>
  <c r="D29" i="15"/>
  <c r="C29" i="15"/>
  <c r="E119" i="13"/>
  <c r="D119" i="13"/>
  <c r="C119" i="13"/>
  <c r="E28" i="13"/>
  <c r="D28" i="13"/>
  <c r="C28" i="13"/>
  <c r="E42" i="12"/>
  <c r="D42" i="12"/>
  <c r="C42" i="12"/>
  <c r="F42" i="12" s="1"/>
  <c r="C43" i="12" s="1"/>
  <c r="C183" i="6"/>
  <c r="C182" i="6"/>
  <c r="C181" i="6"/>
  <c r="C139" i="6"/>
  <c r="C140" i="6"/>
  <c r="C173" i="6"/>
  <c r="C172" i="6"/>
  <c r="C171" i="6"/>
  <c r="C141" i="6"/>
  <c r="D41" i="11"/>
  <c r="E41" i="11"/>
  <c r="C41" i="11"/>
  <c r="C47" i="11"/>
  <c r="D47" i="11"/>
  <c r="E47" i="11"/>
  <c r="D28" i="10"/>
  <c r="E28" i="10"/>
  <c r="C28" i="10"/>
  <c r="F28" i="10" s="1"/>
  <c r="E29" i="10" s="1"/>
  <c r="D16" i="10"/>
  <c r="F16" i="10" s="1"/>
  <c r="E17" i="10" s="1"/>
  <c r="E16" i="10"/>
  <c r="C16" i="10"/>
  <c r="D8" i="9"/>
  <c r="E8" i="9"/>
  <c r="C8" i="9"/>
  <c r="C32" i="10"/>
  <c r="D32" i="10"/>
  <c r="E32" i="10"/>
  <c r="C78" i="10"/>
  <c r="D78" i="10"/>
  <c r="E78" i="10"/>
  <c r="C43" i="9"/>
  <c r="D43" i="9"/>
  <c r="E43" i="9"/>
  <c r="D60" i="8"/>
  <c r="E60" i="8"/>
  <c r="C60" i="8"/>
  <c r="D78" i="7"/>
  <c r="E78" i="7"/>
  <c r="C78" i="7"/>
  <c r="D22" i="7"/>
  <c r="E22" i="7"/>
  <c r="D17" i="7"/>
  <c r="E17" i="7"/>
  <c r="C17" i="7"/>
  <c r="D48" i="3"/>
  <c r="E48" i="3"/>
  <c r="C48" i="3"/>
  <c r="C58" i="6"/>
  <c r="D58" i="6"/>
  <c r="E58" i="6"/>
  <c r="F58" i="6" s="1"/>
  <c r="C59" i="6" s="1"/>
  <c r="C20" i="5"/>
  <c r="C21" i="5" s="1"/>
  <c r="D20" i="5"/>
  <c r="D21" i="5" s="1"/>
  <c r="E20" i="5"/>
  <c r="E21" i="5"/>
  <c r="C29" i="5"/>
  <c r="D29" i="5"/>
  <c r="D30" i="5"/>
  <c r="E29" i="5"/>
  <c r="E30" i="5" s="1"/>
  <c r="C30" i="5"/>
  <c r="C81" i="5"/>
  <c r="D81" i="5"/>
  <c r="E81" i="5"/>
  <c r="C77" i="4"/>
  <c r="D77" i="4"/>
  <c r="E77" i="4"/>
  <c r="E50" i="2"/>
  <c r="C50" i="2"/>
  <c r="D50" i="2"/>
  <c r="T23" i="1" l="1"/>
  <c r="O25" i="1"/>
  <c r="J24" i="1"/>
  <c r="M24" i="1"/>
  <c r="Y26" i="1"/>
  <c r="S24" i="1"/>
  <c r="Q26" i="1"/>
  <c r="P24" i="1"/>
  <c r="V24" i="1"/>
  <c r="H23" i="1"/>
  <c r="T26" i="1"/>
  <c r="R25" i="1"/>
  <c r="L25" i="1"/>
  <c r="H26" i="1"/>
  <c r="F25" i="1"/>
  <c r="Q23" i="1"/>
  <c r="G24" i="1"/>
  <c r="U25" i="1"/>
  <c r="N23" i="1"/>
  <c r="I25" i="1"/>
  <c r="E78" i="4"/>
  <c r="D59" i="6"/>
  <c r="E59" i="6"/>
  <c r="E126" i="6"/>
  <c r="F109" i="3"/>
  <c r="E110" i="3" s="1"/>
  <c r="F60" i="8"/>
  <c r="E61" i="8" s="1"/>
  <c r="F114" i="9"/>
  <c r="F43" i="9"/>
  <c r="C44" i="9" s="1"/>
  <c r="F8" i="9"/>
  <c r="E9" i="9" s="1"/>
  <c r="F78" i="10"/>
  <c r="E79" i="10" s="1"/>
  <c r="F32" i="10"/>
  <c r="D33" i="10" s="1"/>
  <c r="F51" i="17"/>
  <c r="E52" i="17" s="1"/>
  <c r="E7" i="17"/>
  <c r="C7" i="17"/>
  <c r="F47" i="11"/>
  <c r="E48" i="11" s="1"/>
  <c r="D43" i="12"/>
  <c r="E43" i="12"/>
  <c r="D94" i="12"/>
  <c r="D147" i="13"/>
  <c r="E64" i="14"/>
  <c r="D64" i="14"/>
  <c r="C64" i="14"/>
  <c r="F168" i="15"/>
  <c r="C169" i="15" s="1"/>
  <c r="F5" i="16"/>
  <c r="C6" i="16" s="1"/>
  <c r="F49" i="16"/>
  <c r="C50" i="16" s="1"/>
  <c r="D30" i="15"/>
  <c r="F230" i="15"/>
  <c r="E6" i="16"/>
  <c r="E50" i="16"/>
  <c r="D78" i="4"/>
  <c r="C78" i="4"/>
  <c r="D29" i="10"/>
  <c r="D50" i="16"/>
  <c r="C30" i="15"/>
  <c r="E169" i="15"/>
  <c r="D17" i="10"/>
  <c r="F81" i="5"/>
  <c r="C82" i="5" s="1"/>
  <c r="F41" i="11"/>
  <c r="E42" i="11" s="1"/>
  <c r="N26" i="1"/>
  <c r="Y23" i="1"/>
  <c r="Z24" i="1"/>
  <c r="D24" i="1"/>
  <c r="F13" i="2"/>
  <c r="D14" i="2" s="1"/>
  <c r="E44" i="9"/>
  <c r="F48" i="3"/>
  <c r="C17" i="10"/>
  <c r="C61" i="8"/>
  <c r="C29" i="10"/>
  <c r="G50" i="2"/>
  <c r="D51" i="2" s="1"/>
  <c r="E26" i="1"/>
  <c r="K26" i="1"/>
  <c r="E23" i="1"/>
  <c r="K23" i="1"/>
  <c r="X24" i="1"/>
  <c r="W26" i="1"/>
  <c r="C101" i="14"/>
  <c r="C25" i="1"/>
  <c r="B23" i="1"/>
  <c r="W23" i="1"/>
  <c r="B26" i="1"/>
  <c r="E51" i="2" l="1"/>
  <c r="C126" i="6"/>
  <c r="D126" i="6"/>
  <c r="C110" i="3"/>
  <c r="D110" i="3"/>
  <c r="D61" i="8"/>
  <c r="E115" i="9"/>
  <c r="D115" i="9"/>
  <c r="C115" i="9"/>
  <c r="D44" i="9"/>
  <c r="D9" i="9"/>
  <c r="C9" i="9"/>
  <c r="F38" i="9" s="1"/>
  <c r="C39" i="9" s="1"/>
  <c r="C79" i="10"/>
  <c r="D79" i="10"/>
  <c r="E33" i="10"/>
  <c r="C33" i="10"/>
  <c r="C52" i="17"/>
  <c r="D52" i="17"/>
  <c r="D48" i="11"/>
  <c r="C48" i="11"/>
  <c r="D101" i="14"/>
  <c r="D169" i="15"/>
  <c r="D6" i="16"/>
  <c r="D231" i="15"/>
  <c r="C231" i="15"/>
  <c r="D49" i="3"/>
  <c r="E49" i="3"/>
  <c r="C51" i="2"/>
  <c r="E14" i="2"/>
  <c r="C14" i="2"/>
  <c r="D82" i="5"/>
  <c r="E82" i="5"/>
  <c r="D42" i="11"/>
  <c r="C42" i="11"/>
  <c r="C49" i="3"/>
  <c r="D78" i="16"/>
  <c r="C78" i="16"/>
  <c r="D39" i="9" l="1"/>
  <c r="E39" i="9"/>
</calcChain>
</file>

<file path=xl/sharedStrings.xml><?xml version="1.0" encoding="utf-8"?>
<sst xmlns="http://schemas.openxmlformats.org/spreadsheetml/2006/main" count="2825" uniqueCount="1662">
  <si>
    <t>ASR-1</t>
  </si>
  <si>
    <t>Total thickness:</t>
  </si>
  <si>
    <t>SUM (ft)</t>
  </si>
  <si>
    <t>Percentage</t>
  </si>
  <si>
    <t>Bu-1</t>
  </si>
  <si>
    <t>Bu-5</t>
  </si>
  <si>
    <t>QTsp</t>
  </si>
  <si>
    <t>Ch-5</t>
  </si>
  <si>
    <t>QTst</t>
  </si>
  <si>
    <t>QTsa</t>
  </si>
  <si>
    <t>Qao</t>
  </si>
  <si>
    <t>Distance between clay layers</t>
  </si>
  <si>
    <t>AVG</t>
  </si>
  <si>
    <t>STDDEV</t>
  </si>
  <si>
    <t>Tca</t>
  </si>
  <si>
    <t>SUM</t>
  </si>
  <si>
    <t>Stdev</t>
  </si>
  <si>
    <t>Sum</t>
  </si>
  <si>
    <t>Tsm</t>
  </si>
  <si>
    <t>QTcr</t>
  </si>
  <si>
    <t>SB-1</t>
  </si>
  <si>
    <t>Yale-3</t>
  </si>
  <si>
    <t>SJ-2</t>
  </si>
  <si>
    <t>Po-1A</t>
  </si>
  <si>
    <t>We-1</t>
  </si>
  <si>
    <t>We-2</t>
  </si>
  <si>
    <t>Wa-1</t>
  </si>
  <si>
    <t>Wa-2</t>
  </si>
  <si>
    <t>Th-1</t>
  </si>
  <si>
    <t>Po-4</t>
  </si>
  <si>
    <t>Mi-1</t>
  </si>
  <si>
    <t>Va-3</t>
  </si>
  <si>
    <t>Proportion clays</t>
  </si>
  <si>
    <t>Proportion clays + 1/2 muddy sed</t>
  </si>
  <si>
    <t>Well</t>
  </si>
  <si>
    <t>ASR-1*</t>
  </si>
  <si>
    <t>Bu-5*</t>
  </si>
  <si>
    <t>Ch-5*</t>
  </si>
  <si>
    <t>We-1*</t>
  </si>
  <si>
    <t>We-2*</t>
  </si>
  <si>
    <t>Wa-2*</t>
  </si>
  <si>
    <t>Th-1*</t>
  </si>
  <si>
    <t>Po-1A*</t>
  </si>
  <si>
    <t>Po-4*</t>
  </si>
  <si>
    <t>Mi-1*</t>
  </si>
  <si>
    <t>SB-1*</t>
  </si>
  <si>
    <t>Median</t>
  </si>
  <si>
    <t>Mean</t>
  </si>
  <si>
    <t>SJ-2*</t>
  </si>
  <si>
    <t>Ya-3</t>
  </si>
  <si>
    <t>Ya-3*</t>
  </si>
  <si>
    <t>Va-3*</t>
  </si>
  <si>
    <t>Minimum</t>
  </si>
  <si>
    <t>Maximum</t>
  </si>
  <si>
    <t>Q1</t>
  </si>
  <si>
    <t>Q3</t>
  </si>
  <si>
    <t>Std Dev</t>
  </si>
  <si>
    <t>Number</t>
  </si>
  <si>
    <t xml:space="preserve">  </t>
  </si>
  <si>
    <t>Proportion sands</t>
  </si>
  <si>
    <t>Rank of 2</t>
  </si>
  <si>
    <t>Rank of 0</t>
  </si>
  <si>
    <t>Rank of 1</t>
  </si>
  <si>
    <t>Qtr</t>
  </si>
  <si>
    <t>Qaya_fp</t>
  </si>
  <si>
    <t>Qaya</t>
  </si>
  <si>
    <t>Proportion of clays</t>
  </si>
  <si>
    <t>Notes:</t>
  </si>
  <si>
    <t>&gt;50</t>
  </si>
  <si>
    <t>Ranking based on 0.5 cumulative value (0-25, 25-50, &gt;50 ft)</t>
  </si>
  <si>
    <t>Note: Values inferred for Qaya based on Connell (2008) and Bear Canyon Qha descriptions</t>
  </si>
  <si>
    <t>Summary of hydraulic data</t>
  </si>
  <si>
    <t>Ksat horiz from median (ft/day); from Andy pump test compilation</t>
  </si>
  <si>
    <t>Ksat vertic from Andy infiltration compilation</t>
  </si>
  <si>
    <t>Depth (ft)</t>
  </si>
  <si>
    <t>Unit Qao</t>
  </si>
  <si>
    <t>Unit QTsa</t>
  </si>
  <si>
    <t>Clay, clay-silt (ft)</t>
  </si>
  <si>
    <t>Silt, Clayey-silty sand (ft)</t>
  </si>
  <si>
    <t>Sand and gravelly sand (ft)</t>
  </si>
  <si>
    <t>14-24</t>
  </si>
  <si>
    <t>24-58</t>
  </si>
  <si>
    <t>58-103</t>
  </si>
  <si>
    <t>109-109</t>
  </si>
  <si>
    <t>109-126</t>
  </si>
  <si>
    <t>126-131</t>
  </si>
  <si>
    <t>131-136</t>
  </si>
  <si>
    <t>136-148</t>
  </si>
  <si>
    <t>148-188</t>
  </si>
  <si>
    <t>188-195</t>
  </si>
  <si>
    <t>195-201</t>
  </si>
  <si>
    <t>201-206</t>
  </si>
  <si>
    <t>206-220</t>
  </si>
  <si>
    <t>220-225</t>
  </si>
  <si>
    <t>225-284</t>
  </si>
  <si>
    <t>284-290</t>
  </si>
  <si>
    <t>290-300</t>
  </si>
  <si>
    <t>300-305</t>
  </si>
  <si>
    <t>305-320</t>
  </si>
  <si>
    <t>320-337</t>
  </si>
  <si>
    <t>337-360</t>
  </si>
  <si>
    <t>360-368</t>
  </si>
  <si>
    <t>368-378</t>
  </si>
  <si>
    <t>378-402</t>
  </si>
  <si>
    <t>402-406</t>
  </si>
  <si>
    <t>406-418</t>
  </si>
  <si>
    <t>418-424</t>
  </si>
  <si>
    <t>424-473</t>
  </si>
  <si>
    <t>473-482</t>
  </si>
  <si>
    <t>482-488</t>
  </si>
  <si>
    <t>488-495</t>
  </si>
  <si>
    <t>495-528</t>
  </si>
  <si>
    <t>528-536</t>
  </si>
  <si>
    <t>536-552</t>
  </si>
  <si>
    <t>552-572</t>
  </si>
  <si>
    <t>572-579</t>
  </si>
  <si>
    <t>579-593</t>
  </si>
  <si>
    <t>593-612</t>
  </si>
  <si>
    <t>612-615</t>
  </si>
  <si>
    <t>615-618</t>
  </si>
  <si>
    <t>618-624</t>
  </si>
  <si>
    <t>624-630</t>
  </si>
  <si>
    <t>630-637</t>
  </si>
  <si>
    <t>637-671</t>
  </si>
  <si>
    <t>Well Volandria 3 (VA-3) lithologic depth picks</t>
  </si>
  <si>
    <t>Well Yale 3 (Ya-3) lithologic depth picks</t>
  </si>
  <si>
    <t>(Sierra Ladrones</t>
  </si>
  <si>
    <t>Formation, axial</t>
  </si>
  <si>
    <t>fluvial facies)</t>
  </si>
  <si>
    <t>Hydrostratigraphic Unit</t>
  </si>
  <si>
    <t>(Rio Grande</t>
  </si>
  <si>
    <t>terrace deposits)</t>
  </si>
  <si>
    <t>(older piedmont</t>
  </si>
  <si>
    <t>alluvium)</t>
  </si>
  <si>
    <t>680-684</t>
  </si>
  <si>
    <t>688-693</t>
  </si>
  <si>
    <t>718-722</t>
  </si>
  <si>
    <t>802-814</t>
  </si>
  <si>
    <t>846-852</t>
  </si>
  <si>
    <t>863-871</t>
  </si>
  <si>
    <t>883-886</t>
  </si>
  <si>
    <t>894-898</t>
  </si>
  <si>
    <t>906-911</t>
  </si>
  <si>
    <t>954-962</t>
  </si>
  <si>
    <t>1004-1006</t>
  </si>
  <si>
    <t>Storage zone thickness (ft)</t>
  </si>
  <si>
    <t>&gt;44</t>
  </si>
  <si>
    <t>&gt;68</t>
  </si>
  <si>
    <t>Well Volandria 3 (VA-3) deep clay picks</t>
  </si>
  <si>
    <t xml:space="preserve">fluvial facies) </t>
  </si>
  <si>
    <t>56-58</t>
  </si>
  <si>
    <t>58-61</t>
  </si>
  <si>
    <t>61-66</t>
  </si>
  <si>
    <t>66-69</t>
  </si>
  <si>
    <t>69-71</t>
  </si>
  <si>
    <t>71-72</t>
  </si>
  <si>
    <t>72-74</t>
  </si>
  <si>
    <t>74-80</t>
  </si>
  <si>
    <t>80-82</t>
  </si>
  <si>
    <t>82-83</t>
  </si>
  <si>
    <t>83-85</t>
  </si>
  <si>
    <t>85-86</t>
  </si>
  <si>
    <t>86-90</t>
  </si>
  <si>
    <t>90-93</t>
  </si>
  <si>
    <t>93-95</t>
  </si>
  <si>
    <t>95-98</t>
  </si>
  <si>
    <t>98-100</t>
  </si>
  <si>
    <t>100-104</t>
  </si>
  <si>
    <t>104-106</t>
  </si>
  <si>
    <t>110-111</t>
  </si>
  <si>
    <t>111-117</t>
  </si>
  <si>
    <t>117-124</t>
  </si>
  <si>
    <t>124-127</t>
  </si>
  <si>
    <t>127-130</t>
  </si>
  <si>
    <t>130-131</t>
  </si>
  <si>
    <t>106-110</t>
  </si>
  <si>
    <t>&gt;31</t>
  </si>
  <si>
    <t>Silt, clayey-silty sand (ft)</t>
  </si>
  <si>
    <t>Vertical trends in sands</t>
  </si>
  <si>
    <t>coarsen upward</t>
  </si>
  <si>
    <t>fine upward</t>
  </si>
  <si>
    <t>symmetrical</t>
  </si>
  <si>
    <t>fining upward</t>
  </si>
  <si>
    <t>coarsening upward</t>
  </si>
  <si>
    <t>No trend</t>
  </si>
  <si>
    <t>no trend</t>
  </si>
  <si>
    <t>131-148</t>
  </si>
  <si>
    <t>148-154</t>
  </si>
  <si>
    <t>154-156</t>
  </si>
  <si>
    <t>156-162</t>
  </si>
  <si>
    <t>162-168</t>
  </si>
  <si>
    <t>168-175</t>
  </si>
  <si>
    <t>175-176</t>
  </si>
  <si>
    <t>176-177</t>
  </si>
  <si>
    <t>177-180</t>
  </si>
  <si>
    <t>180-182</t>
  </si>
  <si>
    <t>182-185</t>
  </si>
  <si>
    <t>185-186</t>
  </si>
  <si>
    <t>186-187</t>
  </si>
  <si>
    <t>187-189</t>
  </si>
  <si>
    <t>189-193</t>
  </si>
  <si>
    <t>193-206</t>
  </si>
  <si>
    <t>206-209</t>
  </si>
  <si>
    <t>209-212</t>
  </si>
  <si>
    <t>212-214</t>
  </si>
  <si>
    <t>214-218</t>
  </si>
  <si>
    <t>symmerical</t>
  </si>
  <si>
    <t>218-226</t>
  </si>
  <si>
    <t>226-227</t>
  </si>
  <si>
    <t>227-239</t>
  </si>
  <si>
    <t>239-240</t>
  </si>
  <si>
    <t>240-245</t>
  </si>
  <si>
    <t>245-248</t>
  </si>
  <si>
    <t>248-252</t>
  </si>
  <si>
    <t>252-260</t>
  </si>
  <si>
    <t>260-261</t>
  </si>
  <si>
    <t>261-266</t>
  </si>
  <si>
    <t>266-267</t>
  </si>
  <si>
    <t>267-276</t>
  </si>
  <si>
    <t>276-277</t>
  </si>
  <si>
    <t>277-283</t>
  </si>
  <si>
    <t>283-290</t>
  </si>
  <si>
    <t>290-294</t>
  </si>
  <si>
    <t>294-296</t>
  </si>
  <si>
    <t>296-300</t>
  </si>
  <si>
    <t>300-309</t>
  </si>
  <si>
    <t>309-313</t>
  </si>
  <si>
    <t>313-315</t>
  </si>
  <si>
    <t>315-317</t>
  </si>
  <si>
    <t>317-318</t>
  </si>
  <si>
    <t>318-322</t>
  </si>
  <si>
    <t>322-326</t>
  </si>
  <si>
    <t>326-328</t>
  </si>
  <si>
    <t>328-330</t>
  </si>
  <si>
    <t>330-332</t>
  </si>
  <si>
    <t>332-335</t>
  </si>
  <si>
    <t>335-337</t>
  </si>
  <si>
    <t>337-338</t>
  </si>
  <si>
    <t>340-343</t>
  </si>
  <si>
    <t>343-360</t>
  </si>
  <si>
    <t>360-362</t>
  </si>
  <si>
    <t>362-369</t>
  </si>
  <si>
    <t>369-370</t>
  </si>
  <si>
    <t>370-372</t>
  </si>
  <si>
    <t>372-380</t>
  </si>
  <si>
    <t>380-382</t>
  </si>
  <si>
    <t>382-383</t>
  </si>
  <si>
    <t>383-387</t>
  </si>
  <si>
    <t>387-389</t>
  </si>
  <si>
    <t>389-394</t>
  </si>
  <si>
    <t>394-395</t>
  </si>
  <si>
    <t>395-404</t>
  </si>
  <si>
    <t>404-406</t>
  </si>
  <si>
    <t>406-410</t>
  </si>
  <si>
    <t>338-340</t>
  </si>
  <si>
    <t>410-413</t>
  </si>
  <si>
    <t>413-416</t>
  </si>
  <si>
    <t>416-422</t>
  </si>
  <si>
    <t>422-424</t>
  </si>
  <si>
    <t>424-430</t>
  </si>
  <si>
    <t>430-432</t>
  </si>
  <si>
    <t>432-436</t>
  </si>
  <si>
    <t>436-439</t>
  </si>
  <si>
    <t>439-443</t>
  </si>
  <si>
    <t>443-445</t>
  </si>
  <si>
    <t>445-446</t>
  </si>
  <si>
    <t>446-448</t>
  </si>
  <si>
    <t>448-451</t>
  </si>
  <si>
    <t>451-454</t>
  </si>
  <si>
    <t>454-458</t>
  </si>
  <si>
    <t>458-461</t>
  </si>
  <si>
    <t>460-463</t>
  </si>
  <si>
    <t>463-465</t>
  </si>
  <si>
    <t>465-475</t>
  </si>
  <si>
    <t>475-486</t>
  </si>
  <si>
    <t>486-490</t>
  </si>
  <si>
    <t>490-492</t>
  </si>
  <si>
    <t>492-496</t>
  </si>
  <si>
    <t>496-497</t>
  </si>
  <si>
    <t>497-500</t>
  </si>
  <si>
    <t>500-508</t>
  </si>
  <si>
    <t>508-510</t>
  </si>
  <si>
    <t>510-512</t>
  </si>
  <si>
    <t>512-514</t>
  </si>
  <si>
    <t>514-523</t>
  </si>
  <si>
    <t>523-529</t>
  </si>
  <si>
    <t>529-530</t>
  </si>
  <si>
    <t>530-540</t>
  </si>
  <si>
    <t>540-557</t>
  </si>
  <si>
    <t>557-567</t>
  </si>
  <si>
    <t>567-569</t>
  </si>
  <si>
    <t>569-571</t>
  </si>
  <si>
    <t>571-577</t>
  </si>
  <si>
    <t>577-598</t>
  </si>
  <si>
    <t>598-599</t>
  </si>
  <si>
    <t>599-609</t>
  </si>
  <si>
    <t>609-611</t>
  </si>
  <si>
    <t>611-621</t>
  </si>
  <si>
    <t>621-627</t>
  </si>
  <si>
    <t>627-632</t>
  </si>
  <si>
    <t>632-636</t>
  </si>
  <si>
    <t>636-644</t>
  </si>
  <si>
    <t>644-648</t>
  </si>
  <si>
    <t>648-650</t>
  </si>
  <si>
    <t>650-664</t>
  </si>
  <si>
    <t>664-667</t>
  </si>
  <si>
    <t>667-671</t>
  </si>
  <si>
    <t>671-673</t>
  </si>
  <si>
    <t>673-678</t>
  </si>
  <si>
    <t>678-681</t>
  </si>
  <si>
    <t>681-682</t>
  </si>
  <si>
    <t>682-683</t>
  </si>
  <si>
    <t>683-684</t>
  </si>
  <si>
    <t>684-687</t>
  </si>
  <si>
    <t>687-689</t>
  </si>
  <si>
    <t>689-690</t>
  </si>
  <si>
    <t>690-691</t>
  </si>
  <si>
    <t>691-694</t>
  </si>
  <si>
    <t>694-696</t>
  </si>
  <si>
    <t>696-697</t>
  </si>
  <si>
    <t>697-709</t>
  </si>
  <si>
    <t>728-733</t>
  </si>
  <si>
    <t>766-776</t>
  </si>
  <si>
    <t>816-817</t>
  </si>
  <si>
    <t>776-816</t>
  </si>
  <si>
    <t>817-826</t>
  </si>
  <si>
    <t>826-830</t>
  </si>
  <si>
    <t>830-836</t>
  </si>
  <si>
    <t>836-837</t>
  </si>
  <si>
    <t>837-884</t>
  </si>
  <si>
    <t>884-888</t>
  </si>
  <si>
    <t>888-891</t>
  </si>
  <si>
    <t>891-896</t>
  </si>
  <si>
    <t>896-898</t>
  </si>
  <si>
    <t>898-899</t>
  </si>
  <si>
    <t>899-942</t>
  </si>
  <si>
    <t>942-945</t>
  </si>
  <si>
    <t>948-949</t>
  </si>
  <si>
    <t>945-948</t>
  </si>
  <si>
    <t>949-952</t>
  </si>
  <si>
    <t>952-955</t>
  </si>
  <si>
    <t>955-960</t>
  </si>
  <si>
    <t>960-964</t>
  </si>
  <si>
    <t>964-970</t>
  </si>
  <si>
    <t>970-972</t>
  </si>
  <si>
    <t>972-995</t>
  </si>
  <si>
    <t>995-998</t>
  </si>
  <si>
    <t>Silt, muddy sand, sand, gravelly sand (ft)</t>
  </si>
  <si>
    <t xml:space="preserve">Base of highest </t>
  </si>
  <si>
    <t>clay is 712 ft</t>
  </si>
  <si>
    <t>Base of highest</t>
  </si>
  <si>
    <t>Unit Tca</t>
  </si>
  <si>
    <t>(Atrisco Mbr of</t>
  </si>
  <si>
    <t>Ceja Formation)</t>
  </si>
  <si>
    <t>1004-1011</t>
  </si>
  <si>
    <t>1011-1017</t>
  </si>
  <si>
    <t>1017-1019</t>
  </si>
  <si>
    <t>1019-1028</t>
  </si>
  <si>
    <t>1028-1048</t>
  </si>
  <si>
    <t>1048-1052</t>
  </si>
  <si>
    <t>1052-1057</t>
  </si>
  <si>
    <t>1057-1064</t>
  </si>
  <si>
    <t>1064-1076</t>
  </si>
  <si>
    <t>1076-1082</t>
  </si>
  <si>
    <t>1082-1099</t>
  </si>
  <si>
    <t>1099-1101</t>
  </si>
  <si>
    <t>1101-1107</t>
  </si>
  <si>
    <t>1110-1124</t>
  </si>
  <si>
    <t>1124-1128</t>
  </si>
  <si>
    <t>1128-1136</t>
  </si>
  <si>
    <t>1136-1140</t>
  </si>
  <si>
    <t>1140-1150</t>
  </si>
  <si>
    <t>1150-1157</t>
  </si>
  <si>
    <t>1157-1176</t>
  </si>
  <si>
    <t>1176-1194</t>
  </si>
  <si>
    <t>1194-1196</t>
  </si>
  <si>
    <t>1196-1200</t>
  </si>
  <si>
    <t>1200-1203</t>
  </si>
  <si>
    <t>1203-1206</t>
  </si>
  <si>
    <t>1206-1227</t>
  </si>
  <si>
    <t>1107-1110</t>
  </si>
  <si>
    <t xml:space="preserve">under the modern </t>
  </si>
  <si>
    <t>Unit Qaya_fp</t>
  </si>
  <si>
    <t>Unit Qtr</t>
  </si>
  <si>
    <t>Unit QTcr</t>
  </si>
  <si>
    <t>(Ceja Formation,</t>
  </si>
  <si>
    <t>Rio Puerco Mbr)</t>
  </si>
  <si>
    <t>Well Yale 3 (Ya-3) clay vs sands + muddy sands</t>
  </si>
  <si>
    <t>30-36</t>
  </si>
  <si>
    <t>36-39</t>
  </si>
  <si>
    <t>39-42</t>
  </si>
  <si>
    <t>42-44</t>
  </si>
  <si>
    <t>44-54</t>
  </si>
  <si>
    <t>54-60</t>
  </si>
  <si>
    <t>60-65</t>
  </si>
  <si>
    <t>65-82</t>
  </si>
  <si>
    <t>82-90</t>
  </si>
  <si>
    <t>90-115</t>
  </si>
  <si>
    <t>&gt;14</t>
  </si>
  <si>
    <t>&gt;25</t>
  </si>
  <si>
    <t>fines upwards</t>
  </si>
  <si>
    <t>coarsens upwards</t>
  </si>
  <si>
    <t>115-164</t>
  </si>
  <si>
    <t>164-168</t>
  </si>
  <si>
    <t>168-188</t>
  </si>
  <si>
    <t>192-208</t>
  </si>
  <si>
    <t>208-210</t>
  </si>
  <si>
    <t>210-220</t>
  </si>
  <si>
    <t>220-226</t>
  </si>
  <si>
    <t>226-231</t>
  </si>
  <si>
    <t>231-233</t>
  </si>
  <si>
    <t>233-250</t>
  </si>
  <si>
    <t>250-256</t>
  </si>
  <si>
    <t>256-259</t>
  </si>
  <si>
    <t>259-268</t>
  </si>
  <si>
    <t>268-281</t>
  </si>
  <si>
    <t>281-284</t>
  </si>
  <si>
    <t>284-297</t>
  </si>
  <si>
    <t>297-300</t>
  </si>
  <si>
    <t>300-306</t>
  </si>
  <si>
    <t>306-309</t>
  </si>
  <si>
    <t>309-319</t>
  </si>
  <si>
    <t>319-330</t>
  </si>
  <si>
    <t>330-334</t>
  </si>
  <si>
    <t>334-344</t>
  </si>
  <si>
    <t>344-350</t>
  </si>
  <si>
    <t>350-358</t>
  </si>
  <si>
    <t>358-362</t>
  </si>
  <si>
    <t>369-373</t>
  </si>
  <si>
    <t>373-376</t>
  </si>
  <si>
    <t>376-388</t>
  </si>
  <si>
    <t>388-394</t>
  </si>
  <si>
    <t>394-402</t>
  </si>
  <si>
    <t>406-413</t>
  </si>
  <si>
    <t>413-418</t>
  </si>
  <si>
    <t>418-428</t>
  </si>
  <si>
    <t>428-444</t>
  </si>
  <si>
    <t>444-451</t>
  </si>
  <si>
    <t>451-466</t>
  </si>
  <si>
    <t>466-468</t>
  </si>
  <si>
    <t>468-472</t>
  </si>
  <si>
    <t>472-474</t>
  </si>
  <si>
    <t>474-476</t>
  </si>
  <si>
    <t>476-492</t>
  </si>
  <si>
    <t>492-506</t>
  </si>
  <si>
    <t>506-512</t>
  </si>
  <si>
    <t>512-528</t>
  </si>
  <si>
    <t>188-192</t>
  </si>
  <si>
    <t>&gt;73</t>
  </si>
  <si>
    <t>`</t>
  </si>
  <si>
    <t>821-830</t>
  </si>
  <si>
    <t>830-835</t>
  </si>
  <si>
    <t>835-854</t>
  </si>
  <si>
    <t>854-857</t>
  </si>
  <si>
    <t>857-864</t>
  </si>
  <si>
    <t>864-868</t>
  </si>
  <si>
    <t>868-877</t>
  </si>
  <si>
    <t>877-914</t>
  </si>
  <si>
    <t>914-972</t>
  </si>
  <si>
    <t>972-980</t>
  </si>
  <si>
    <t>980-1008</t>
  </si>
  <si>
    <t>Well San Jose 2 (SJ-2) clay vs sands + muddy sands</t>
  </si>
  <si>
    <t>528-543</t>
  </si>
  <si>
    <t xml:space="preserve"> </t>
  </si>
  <si>
    <t>543-546</t>
  </si>
  <si>
    <t>546-574</t>
  </si>
  <si>
    <t>574-581</t>
  </si>
  <si>
    <t>581-609</t>
  </si>
  <si>
    <t>609-613</t>
  </si>
  <si>
    <t>613-641</t>
  </si>
  <si>
    <t>641-644</t>
  </si>
  <si>
    <t>644-693</t>
  </si>
  <si>
    <t>693-699</t>
  </si>
  <si>
    <t>699-750</t>
  </si>
  <si>
    <t>750-755</t>
  </si>
  <si>
    <t>755-760</t>
  </si>
  <si>
    <t>760-771</t>
  </si>
  <si>
    <t>771-776</t>
  </si>
  <si>
    <t>776-814</t>
  </si>
  <si>
    <t>637-680</t>
  </si>
  <si>
    <t>684-688</t>
  </si>
  <si>
    <t>693-718</t>
  </si>
  <si>
    <t>clay is 637 ft</t>
  </si>
  <si>
    <t>722-802</t>
  </si>
  <si>
    <t>814-846</t>
  </si>
  <si>
    <t>852-863</t>
  </si>
  <si>
    <t>871-883</t>
  </si>
  <si>
    <t>886-894</t>
  </si>
  <si>
    <t>898-906</t>
  </si>
  <si>
    <t>911-954</t>
  </si>
  <si>
    <t>962-1004</t>
  </si>
  <si>
    <t>Well San Jose 2 (SJ-2) lithologic depth picks</t>
  </si>
  <si>
    <t>Well Santa Barbara 1 (SB-1) lithologic depth picks</t>
  </si>
  <si>
    <t>(Younger alluvium</t>
  </si>
  <si>
    <t>floodplain)</t>
  </si>
  <si>
    <t>Grande terrace</t>
  </si>
  <si>
    <t>deposits)</t>
  </si>
  <si>
    <t>Unit Qtr (Rio</t>
  </si>
  <si>
    <t>79-81</t>
  </si>
  <si>
    <t>81-88</t>
  </si>
  <si>
    <t>88-92</t>
  </si>
  <si>
    <t>92-94</t>
  </si>
  <si>
    <t>94-95</t>
  </si>
  <si>
    <t>95-97</t>
  </si>
  <si>
    <t>97-99</t>
  </si>
  <si>
    <t>99-100</t>
  </si>
  <si>
    <t>100-101</t>
  </si>
  <si>
    <t>101-105</t>
  </si>
  <si>
    <t>105-119</t>
  </si>
  <si>
    <t>16-21</t>
  </si>
  <si>
    <t>21-22</t>
  </si>
  <si>
    <t>22-30</t>
  </si>
  <si>
    <t>36-40</t>
  </si>
  <si>
    <t>40-49</t>
  </si>
  <si>
    <t>49-56</t>
  </si>
  <si>
    <t>56-59</t>
  </si>
  <si>
    <t>59-61</t>
  </si>
  <si>
    <t>69-72</t>
  </si>
  <si>
    <t>72-77</t>
  </si>
  <si>
    <t>77-79</t>
  </si>
  <si>
    <t>&gt;27</t>
  </si>
  <si>
    <t>fines upward</t>
  </si>
  <si>
    <t>119-122</t>
  </si>
  <si>
    <t>122-138</t>
  </si>
  <si>
    <t>138-140</t>
  </si>
  <si>
    <t>140-169</t>
  </si>
  <si>
    <t>169-174</t>
  </si>
  <si>
    <t>174-182</t>
  </si>
  <si>
    <t>182-189</t>
  </si>
  <si>
    <t>189-192</t>
  </si>
  <si>
    <t>192-223</t>
  </si>
  <si>
    <t>223-234</t>
  </si>
  <si>
    <t>234-252</t>
  </si>
  <si>
    <t>252-253</t>
  </si>
  <si>
    <t>253-262</t>
  </si>
  <si>
    <t>262-264</t>
  </si>
  <si>
    <t>264-269</t>
  </si>
  <si>
    <t>269-272</t>
  </si>
  <si>
    <t>272-277</t>
  </si>
  <si>
    <t>277-280</t>
  </si>
  <si>
    <t>280-282</t>
  </si>
  <si>
    <t>282-287</t>
  </si>
  <si>
    <t>287-288</t>
  </si>
  <si>
    <t>288-289</t>
  </si>
  <si>
    <t>289-291</t>
  </si>
  <si>
    <t>291-294</t>
  </si>
  <si>
    <t>294-295</t>
  </si>
  <si>
    <t>295-296</t>
  </si>
  <si>
    <t>296-299</t>
  </si>
  <si>
    <t>299-300</t>
  </si>
  <si>
    <t>300-301</t>
  </si>
  <si>
    <t>311-316</t>
  </si>
  <si>
    <t>316-322</t>
  </si>
  <si>
    <t>322-325</t>
  </si>
  <si>
    <t>325-348</t>
  </si>
  <si>
    <t>348-360</t>
  </si>
  <si>
    <t>360-364</t>
  </si>
  <si>
    <t>364-368</t>
  </si>
  <si>
    <t>368-376</t>
  </si>
  <si>
    <t>376-404</t>
  </si>
  <si>
    <t>404-409</t>
  </si>
  <si>
    <t>409-432</t>
  </si>
  <si>
    <t>432-446</t>
  </si>
  <si>
    <t>446-458</t>
  </si>
  <si>
    <t>458-478</t>
  </si>
  <si>
    <t>478-480</t>
  </si>
  <si>
    <t>480-493</t>
  </si>
  <si>
    <t>493-498</t>
  </si>
  <si>
    <t>498-501</t>
  </si>
  <si>
    <t>501-502</t>
  </si>
  <si>
    <t>502-503</t>
  </si>
  <si>
    <t>503-529</t>
  </si>
  <si>
    <t>529-534</t>
  </si>
  <si>
    <t>534-537</t>
  </si>
  <si>
    <t>556-557</t>
  </si>
  <si>
    <t>557-558</t>
  </si>
  <si>
    <t>558-561</t>
  </si>
  <si>
    <t>537-556</t>
  </si>
  <si>
    <t>561-562</t>
  </si>
  <si>
    <t>562-563</t>
  </si>
  <si>
    <t>563-577</t>
  </si>
  <si>
    <t>577-580</t>
  </si>
  <si>
    <t>580-583</t>
  </si>
  <si>
    <t>583-590</t>
  </si>
  <si>
    <t>590-593</t>
  </si>
  <si>
    <t>593-601</t>
  </si>
  <si>
    <t>601-604</t>
  </si>
  <si>
    <t>604-611</t>
  </si>
  <si>
    <t>611-614</t>
  </si>
  <si>
    <t>614-617</t>
  </si>
  <si>
    <t>617-623</t>
  </si>
  <si>
    <t>623-625</t>
  </si>
  <si>
    <t>625-628</t>
  </si>
  <si>
    <t>628-638</t>
  </si>
  <si>
    <t>638-644</t>
  </si>
  <si>
    <t>644-660</t>
  </si>
  <si>
    <t>660-669</t>
  </si>
  <si>
    <t>669-670</t>
  </si>
  <si>
    <t>670-672</t>
  </si>
  <si>
    <t>672-676</t>
  </si>
  <si>
    <t>676-677</t>
  </si>
  <si>
    <t>677-681</t>
  </si>
  <si>
    <t>681-686</t>
  </si>
  <si>
    <t>686-691</t>
  </si>
  <si>
    <t>691-696</t>
  </si>
  <si>
    <t>696-699</t>
  </si>
  <si>
    <t>699-701</t>
  </si>
  <si>
    <t>701-704</t>
  </si>
  <si>
    <t>704-724</t>
  </si>
  <si>
    <t>301-308</t>
  </si>
  <si>
    <t>308-311</t>
  </si>
  <si>
    <t>Note: Overall finer-grained below 850 ft.</t>
  </si>
  <si>
    <t>Well Santa Barbara 1 (SB-1) clay vs muddy sands + sands</t>
  </si>
  <si>
    <t>660-732</t>
  </si>
  <si>
    <t>732-734</t>
  </si>
  <si>
    <t>734-801</t>
  </si>
  <si>
    <t>801-806</t>
  </si>
  <si>
    <t>806-853</t>
  </si>
  <si>
    <t>859-862</t>
  </si>
  <si>
    <t>862-865</t>
  </si>
  <si>
    <t>865-883</t>
  </si>
  <si>
    <t>883-888</t>
  </si>
  <si>
    <t>888-935</t>
  </si>
  <si>
    <t>935-938</t>
  </si>
  <si>
    <t>938-956</t>
  </si>
  <si>
    <t>956-957</t>
  </si>
  <si>
    <t>957-966</t>
  </si>
  <si>
    <t>966-969</t>
  </si>
  <si>
    <t>969-974</t>
  </si>
  <si>
    <t>974-983</t>
  </si>
  <si>
    <t>983-986</t>
  </si>
  <si>
    <t>986-1001</t>
  </si>
  <si>
    <t>853-859</t>
  </si>
  <si>
    <t>&gt;104</t>
  </si>
  <si>
    <t>coarsens upward</t>
  </si>
  <si>
    <t>fines upwads</t>
  </si>
  <si>
    <t>ft measured unit thickness</t>
  </si>
  <si>
    <t>Well Miles-1 (Mi-1) lithologic depth picks</t>
  </si>
  <si>
    <t>53-61</t>
  </si>
  <si>
    <t>61-64</t>
  </si>
  <si>
    <t>64-84</t>
  </si>
  <si>
    <t>84-92</t>
  </si>
  <si>
    <t>92-116</t>
  </si>
  <si>
    <t>116-123</t>
  </si>
  <si>
    <t>123-127</t>
  </si>
  <si>
    <t>127-137</t>
  </si>
  <si>
    <t>137-146</t>
  </si>
  <si>
    <t>146-151</t>
  </si>
  <si>
    <t>151-155</t>
  </si>
  <si>
    <t>155-160</t>
  </si>
  <si>
    <t>160-163</t>
  </si>
  <si>
    <t>163-166</t>
  </si>
  <si>
    <t>166-174</t>
  </si>
  <si>
    <t>174-186</t>
  </si>
  <si>
    <t>186-198</t>
  </si>
  <si>
    <t>198-218</t>
  </si>
  <si>
    <t>226-230</t>
  </si>
  <si>
    <t>230-248</t>
  </si>
  <si>
    <t>248-258</t>
  </si>
  <si>
    <t>258-264</t>
  </si>
  <si>
    <t>264-272</t>
  </si>
  <si>
    <t>272-286</t>
  </si>
  <si>
    <t>286-300</t>
  </si>
  <si>
    <t>306-311</t>
  </si>
  <si>
    <t>311-315</t>
  </si>
  <si>
    <t>315-321</t>
  </si>
  <si>
    <t>321-326</t>
  </si>
  <si>
    <t>326-331</t>
  </si>
  <si>
    <t>331-333</t>
  </si>
  <si>
    <t>333-342</t>
  </si>
  <si>
    <t>342-346</t>
  </si>
  <si>
    <t>346-352</t>
  </si>
  <si>
    <t>352-392</t>
  </si>
  <si>
    <t>392-394</t>
  </si>
  <si>
    <t>394-404</t>
  </si>
  <si>
    <t>Well Miles 1 (Mi-1) clay vs muddy sands + sands</t>
  </si>
  <si>
    <t>404-429</t>
  </si>
  <si>
    <t>429-433</t>
  </si>
  <si>
    <t>433-450</t>
  </si>
  <si>
    <t>450-455</t>
  </si>
  <si>
    <t>455-501</t>
  </si>
  <si>
    <t>501-505</t>
  </si>
  <si>
    <t>505-532</t>
  </si>
  <si>
    <t>532-540</t>
  </si>
  <si>
    <t>540-597</t>
  </si>
  <si>
    <t>597-625</t>
  </si>
  <si>
    <t>625-644</t>
  </si>
  <si>
    <t>644-651</t>
  </si>
  <si>
    <t>651-662</t>
  </si>
  <si>
    <t>662-671</t>
  </si>
  <si>
    <t>671-744</t>
  </si>
  <si>
    <t>744-747</t>
  </si>
  <si>
    <t>747-757</t>
  </si>
  <si>
    <t>757-763</t>
  </si>
  <si>
    <t>763-832</t>
  </si>
  <si>
    <t>832-839</t>
  </si>
  <si>
    <t>839-894</t>
  </si>
  <si>
    <t>894-899</t>
  </si>
  <si>
    <t>899-955</t>
  </si>
  <si>
    <t>955-967</t>
  </si>
  <si>
    <t>967-974</t>
  </si>
  <si>
    <t>974-978</t>
  </si>
  <si>
    <t>978-982</t>
  </si>
  <si>
    <t>982-991</t>
  </si>
  <si>
    <t>991-1027</t>
  </si>
  <si>
    <t>1027-1033</t>
  </si>
  <si>
    <t>1033-1044</t>
  </si>
  <si>
    <t>1044-1065</t>
  </si>
  <si>
    <t>1066-1075</t>
  </si>
  <si>
    <t>1075-1080</t>
  </si>
  <si>
    <t>1080-1109</t>
  </si>
  <si>
    <t>1123-1127</t>
  </si>
  <si>
    <t>1127-1140</t>
  </si>
  <si>
    <t>1140-1145</t>
  </si>
  <si>
    <t>1145-1156</t>
  </si>
  <si>
    <t>1156-1162</t>
  </si>
  <si>
    <t>1162-1165</t>
  </si>
  <si>
    <t>1165-1169</t>
  </si>
  <si>
    <t>1169-1189</t>
  </si>
  <si>
    <t>1189-1198</t>
  </si>
  <si>
    <t>1109-1123</t>
  </si>
  <si>
    <t>1198-1206</t>
  </si>
  <si>
    <t>1206-1257</t>
  </si>
  <si>
    <t>1257-1261</t>
  </si>
  <si>
    <t>1261-1274</t>
  </si>
  <si>
    <t>1274-1280</t>
  </si>
  <si>
    <t>1280-1342</t>
  </si>
  <si>
    <t>Atrisco Mbr)</t>
  </si>
  <si>
    <t>1065-1066</t>
  </si>
  <si>
    <t>Ponderosa 4 well (Po-4) lithologic depth picks</t>
  </si>
  <si>
    <t>Unit QTsp</t>
  </si>
  <si>
    <t xml:space="preserve">(Sierra Ladrones </t>
  </si>
  <si>
    <t>Formation, pied-</t>
  </si>
  <si>
    <t>mont lithofacies)</t>
  </si>
  <si>
    <t xml:space="preserve">Formation, distal </t>
  </si>
  <si>
    <t>105-146</t>
  </si>
  <si>
    <t>146-153</t>
  </si>
  <si>
    <t>153-176</t>
  </si>
  <si>
    <t>176-196</t>
  </si>
  <si>
    <t>196-204</t>
  </si>
  <si>
    <t>204-212</t>
  </si>
  <si>
    <t>212-219</t>
  </si>
  <si>
    <t>219-231</t>
  </si>
  <si>
    <t>231-256</t>
  </si>
  <si>
    <t>256-279</t>
  </si>
  <si>
    <t>279-328</t>
  </si>
  <si>
    <t>328-332</t>
  </si>
  <si>
    <t>332-342</t>
  </si>
  <si>
    <t>342-355</t>
  </si>
  <si>
    <t>355-393</t>
  </si>
  <si>
    <t>393-399</t>
  </si>
  <si>
    <t>399-408</t>
  </si>
  <si>
    <t>408-416</t>
  </si>
  <si>
    <t>416-420</t>
  </si>
  <si>
    <t>420-436</t>
  </si>
  <si>
    <t>436-446</t>
  </si>
  <si>
    <t>446-462</t>
  </si>
  <si>
    <t>462-468</t>
  </si>
  <si>
    <t>468-473</t>
  </si>
  <si>
    <t>473-479</t>
  </si>
  <si>
    <t>479-484</t>
  </si>
  <si>
    <t>487-493</t>
  </si>
  <si>
    <t>496-500</t>
  </si>
  <si>
    <t>500-526</t>
  </si>
  <si>
    <t>526-530</t>
  </si>
  <si>
    <t>530-532</t>
  </si>
  <si>
    <t>532-539</t>
  </si>
  <si>
    <t>539-544</t>
  </si>
  <si>
    <t>544-546</t>
  </si>
  <si>
    <t>550-556</t>
  </si>
  <si>
    <t>556-562</t>
  </si>
  <si>
    <t>484-487</t>
  </si>
  <si>
    <t>546-550</t>
  </si>
  <si>
    <t>&gt;421</t>
  </si>
  <si>
    <t>slight fining upwards</t>
  </si>
  <si>
    <t>562-572</t>
  </si>
  <si>
    <t>572-574</t>
  </si>
  <si>
    <t>574-578</t>
  </si>
  <si>
    <t>578-602</t>
  </si>
  <si>
    <t>ft studied unit thickness</t>
  </si>
  <si>
    <t>piedmont and tran-</t>
  </si>
  <si>
    <t xml:space="preserve">sition to axial </t>
  </si>
  <si>
    <t>Ponderosa 1A well (Po-1A) lithologic depth picks</t>
  </si>
  <si>
    <t>mont facies)</t>
  </si>
  <si>
    <t>70-75</t>
  </si>
  <si>
    <t>75-77</t>
  </si>
  <si>
    <t>77-100</t>
  </si>
  <si>
    <t>100-127</t>
  </si>
  <si>
    <t>130-164</t>
  </si>
  <si>
    <t>164-166</t>
  </si>
  <si>
    <t>166-203</t>
  </si>
  <si>
    <t>203-208</t>
  </si>
  <si>
    <t>208-214</t>
  </si>
  <si>
    <t>214-216</t>
  </si>
  <si>
    <t>216-222</t>
  </si>
  <si>
    <t>222-223</t>
  </si>
  <si>
    <t>223-262</t>
  </si>
  <si>
    <t>264-284</t>
  </si>
  <si>
    <t>284-289</t>
  </si>
  <si>
    <t>289-292</t>
  </si>
  <si>
    <t>292-296</t>
  </si>
  <si>
    <t>300-304</t>
  </si>
  <si>
    <t>304-318</t>
  </si>
  <si>
    <t>318-321</t>
  </si>
  <si>
    <t>321-354</t>
  </si>
  <si>
    <t>354-358</t>
  </si>
  <si>
    <t>358-366</t>
  </si>
  <si>
    <t>366-370</t>
  </si>
  <si>
    <t>370-374</t>
  </si>
  <si>
    <t>374-375</t>
  </si>
  <si>
    <t>375-410</t>
  </si>
  <si>
    <t>410-419</t>
  </si>
  <si>
    <t>419-426</t>
  </si>
  <si>
    <t>426-432</t>
  </si>
  <si>
    <t>432-445</t>
  </si>
  <si>
    <t>445-454</t>
  </si>
  <si>
    <t>454-461</t>
  </si>
  <si>
    <t>461-462</t>
  </si>
  <si>
    <t>462-467</t>
  </si>
  <si>
    <t>467-470</t>
  </si>
  <si>
    <t>470-475</t>
  </si>
  <si>
    <t>475-481</t>
  </si>
  <si>
    <t>481-487</t>
  </si>
  <si>
    <t>487-494</t>
  </si>
  <si>
    <t>494-497</t>
  </si>
  <si>
    <t>497-501</t>
  </si>
  <si>
    <t>501-511</t>
  </si>
  <si>
    <t>Thomas 1 well (Th-1) lithologic depth picks</t>
  </si>
  <si>
    <t xml:space="preserve">(older piedmont </t>
  </si>
  <si>
    <t xml:space="preserve">piedmont </t>
  </si>
  <si>
    <t>(older Quaternary</t>
  </si>
  <si>
    <t>Unit QTst (transi-</t>
  </si>
  <si>
    <t>tion zone)</t>
  </si>
  <si>
    <t>84-108</t>
  </si>
  <si>
    <t>108-112</t>
  </si>
  <si>
    <t>112-114</t>
  </si>
  <si>
    <t>114-127</t>
  </si>
  <si>
    <t>127-136</t>
  </si>
  <si>
    <t>136-154</t>
  </si>
  <si>
    <t>154-181</t>
  </si>
  <si>
    <t>181-185</t>
  </si>
  <si>
    <t>185-204</t>
  </si>
  <si>
    <t>204-206</t>
  </si>
  <si>
    <t>209-210</t>
  </si>
  <si>
    <t>210-224</t>
  </si>
  <si>
    <t>&gt;140</t>
  </si>
  <si>
    <t>&gt;21</t>
  </si>
  <si>
    <t>224-233</t>
  </si>
  <si>
    <t>233-236</t>
  </si>
  <si>
    <t>236-240</t>
  </si>
  <si>
    <t>240-252</t>
  </si>
  <si>
    <t>252-255</t>
  </si>
  <si>
    <t>255-258</t>
  </si>
  <si>
    <t>264-277</t>
  </si>
  <si>
    <t>277-279</t>
  </si>
  <si>
    <t>279-311</t>
  </si>
  <si>
    <t>311-314</t>
  </si>
  <si>
    <t>314-339</t>
  </si>
  <si>
    <t>339-366</t>
  </si>
  <si>
    <t>366-373</t>
  </si>
  <si>
    <t>373-411</t>
  </si>
  <si>
    <t>411-452</t>
  </si>
  <si>
    <t>452-476</t>
  </si>
  <si>
    <t>476-478</t>
  </si>
  <si>
    <t>478-493</t>
  </si>
  <si>
    <t>493-494</t>
  </si>
  <si>
    <t>494-542</t>
  </si>
  <si>
    <t>542-582</t>
  </si>
  <si>
    <t>582-598</t>
  </si>
  <si>
    <t>598-600</t>
  </si>
  <si>
    <t>600-602</t>
  </si>
  <si>
    <t>602-616</t>
  </si>
  <si>
    <t>616-643</t>
  </si>
  <si>
    <t>643-650</t>
  </si>
  <si>
    <t>65-651</t>
  </si>
  <si>
    <t>651-668</t>
  </si>
  <si>
    <t>668-670</t>
  </si>
  <si>
    <t>670-678</t>
  </si>
  <si>
    <t>678-682</t>
  </si>
  <si>
    <t>682-702</t>
  </si>
  <si>
    <t>702-706</t>
  </si>
  <si>
    <t>706-708</t>
  </si>
  <si>
    <t>708-715</t>
  </si>
  <si>
    <t>715-718</t>
  </si>
  <si>
    <t>718-719</t>
  </si>
  <si>
    <t>719-722</t>
  </si>
  <si>
    <t>722-724</t>
  </si>
  <si>
    <t>724-764</t>
  </si>
  <si>
    <t>764-780</t>
  </si>
  <si>
    <t>780-783</t>
  </si>
  <si>
    <t>783-810</t>
  </si>
  <si>
    <t>810-820</t>
  </si>
  <si>
    <t>820-824</t>
  </si>
  <si>
    <t>824-828</t>
  </si>
  <si>
    <t>828-833</t>
  </si>
  <si>
    <t>833-850</t>
  </si>
  <si>
    <t>850-857</t>
  </si>
  <si>
    <t>857-858</t>
  </si>
  <si>
    <t>858-890</t>
  </si>
  <si>
    <t>890-896</t>
  </si>
  <si>
    <t>896-910</t>
  </si>
  <si>
    <t>910-920</t>
  </si>
  <si>
    <t>fines upwards (slight)</t>
  </si>
  <si>
    <t xml:space="preserve"> ft studied unit thickness</t>
  </si>
  <si>
    <t>&gt;363</t>
  </si>
  <si>
    <t>Walker 2 well (Wa-2) lithologic depth picks</t>
  </si>
  <si>
    <t>tion zone between</t>
  </si>
  <si>
    <t>distal piedmont</t>
  </si>
  <si>
    <t>and axial facies;</t>
  </si>
  <si>
    <t>includes distal pied)</t>
  </si>
  <si>
    <t>90-109</t>
  </si>
  <si>
    <t>109-117</t>
  </si>
  <si>
    <t>117-129</t>
  </si>
  <si>
    <t>129-137</t>
  </si>
  <si>
    <t>137-144</t>
  </si>
  <si>
    <t>144-164</t>
  </si>
  <si>
    <t>164-170</t>
  </si>
  <si>
    <t>170-176</t>
  </si>
  <si>
    <t>176-188</t>
  </si>
  <si>
    <t>188-196</t>
  </si>
  <si>
    <t>196-201</t>
  </si>
  <si>
    <t>201-204</t>
  </si>
  <si>
    <t>204-216</t>
  </si>
  <si>
    <t>216-220</t>
  </si>
  <si>
    <t>226-237</t>
  </si>
  <si>
    <t>263-290</t>
  </si>
  <si>
    <t>290-315</t>
  </si>
  <si>
    <t>237-263</t>
  </si>
  <si>
    <t>315-330</t>
  </si>
  <si>
    <t>330-340</t>
  </si>
  <si>
    <t>340-344</t>
  </si>
  <si>
    <t>344-360</t>
  </si>
  <si>
    <t>360-366</t>
  </si>
  <si>
    <t>366-386</t>
  </si>
  <si>
    <t>386-391</t>
  </si>
  <si>
    <t>391-410</t>
  </si>
  <si>
    <t>410-416</t>
  </si>
  <si>
    <t>416-421</t>
  </si>
  <si>
    <t>421-426</t>
  </si>
  <si>
    <t>426-448</t>
  </si>
  <si>
    <t>448-452</t>
  </si>
  <si>
    <t>452-455</t>
  </si>
  <si>
    <t>symmetrical to slightly CU</t>
  </si>
  <si>
    <t>fines upward, overall</t>
  </si>
  <si>
    <t>&gt;54</t>
  </si>
  <si>
    <t>&gt;52</t>
  </si>
  <si>
    <t>455-465</t>
  </si>
  <si>
    <t>465-485</t>
  </si>
  <si>
    <t>485-492</t>
  </si>
  <si>
    <t>&gt;10</t>
  </si>
  <si>
    <t>&gt;7</t>
  </si>
  <si>
    <t>492-503</t>
  </si>
  <si>
    <t>503-506</t>
  </si>
  <si>
    <t>506-561</t>
  </si>
  <si>
    <t>561-566</t>
  </si>
  <si>
    <t>566-582</t>
  </si>
  <si>
    <t>582-587</t>
  </si>
  <si>
    <t>587-605</t>
  </si>
  <si>
    <t>605-609</t>
  </si>
  <si>
    <t>609-616</t>
  </si>
  <si>
    <t>616-626</t>
  </si>
  <si>
    <t>626-630</t>
  </si>
  <si>
    <t>630-635</t>
  </si>
  <si>
    <t>635-642</t>
  </si>
  <si>
    <t>symmetrical 1-2' stacked sands</t>
  </si>
  <si>
    <t>symmetrical 2-5' stacked sands</t>
  </si>
  <si>
    <t xml:space="preserve">symmetrical </t>
  </si>
  <si>
    <t>647-651</t>
  </si>
  <si>
    <t>651-663</t>
  </si>
  <si>
    <t>663-666</t>
  </si>
  <si>
    <t>666-668</t>
  </si>
  <si>
    <t>668-682</t>
  </si>
  <si>
    <t>682-692</t>
  </si>
  <si>
    <t>692-697</t>
  </si>
  <si>
    <t>697-708</t>
  </si>
  <si>
    <t>708-713</t>
  </si>
  <si>
    <t>713-716</t>
  </si>
  <si>
    <t>642-647</t>
  </si>
  <si>
    <t>716-724</t>
  </si>
  <si>
    <t>724-730</t>
  </si>
  <si>
    <t>730-771</t>
  </si>
  <si>
    <t>776-786</t>
  </si>
  <si>
    <t>792-806</t>
  </si>
  <si>
    <t>786-792</t>
  </si>
  <si>
    <t>no clear trend</t>
  </si>
  <si>
    <t>symmetrical, overall</t>
  </si>
  <si>
    <t>806-813</t>
  </si>
  <si>
    <t>813-816</t>
  </si>
  <si>
    <t>816-819</t>
  </si>
  <si>
    <t>819-823</t>
  </si>
  <si>
    <t>823-830</t>
  </si>
  <si>
    <t>835-839</t>
  </si>
  <si>
    <t>839-842</t>
  </si>
  <si>
    <t>842-852</t>
  </si>
  <si>
    <t>852-862</t>
  </si>
  <si>
    <t>862-871</t>
  </si>
  <si>
    <t>871-877</t>
  </si>
  <si>
    <t>877-891</t>
  </si>
  <si>
    <t>891-901</t>
  </si>
  <si>
    <t>901-908</t>
  </si>
  <si>
    <t>fluvial facies), all</t>
  </si>
  <si>
    <t>combined</t>
  </si>
  <si>
    <t>Coarser above 806'</t>
  </si>
  <si>
    <t>908-919</t>
  </si>
  <si>
    <t>919-922</t>
  </si>
  <si>
    <t>922-931</t>
  </si>
  <si>
    <t>931-940</t>
  </si>
  <si>
    <t>910-944</t>
  </si>
  <si>
    <t>944-951</t>
  </si>
  <si>
    <t>951-953</t>
  </si>
  <si>
    <t>953-954</t>
  </si>
  <si>
    <t>954-957</t>
  </si>
  <si>
    <t>957-965</t>
  </si>
  <si>
    <t>965-973</t>
  </si>
  <si>
    <t>coarsens upward, overall</t>
  </si>
  <si>
    <t>973-984</t>
  </si>
  <si>
    <t>984-990</t>
  </si>
  <si>
    <t>990-1007</t>
  </si>
  <si>
    <t>1007-1017</t>
  </si>
  <si>
    <t>1017-1024</t>
  </si>
  <si>
    <t>1024-1026</t>
  </si>
  <si>
    <t>1026-1042</t>
  </si>
  <si>
    <t>4042-1053</t>
  </si>
  <si>
    <t>1053-1065</t>
  </si>
  <si>
    <t>1065-1078</t>
  </si>
  <si>
    <t>1078-1087</t>
  </si>
  <si>
    <t>1087-1095</t>
  </si>
  <si>
    <t>Walker 1 well (Wa-1) lithologic depth picks</t>
  </si>
  <si>
    <t>110-120</t>
  </si>
  <si>
    <t>120-124</t>
  </si>
  <si>
    <t>124-140</t>
  </si>
  <si>
    <t>140-151</t>
  </si>
  <si>
    <t>151-156</t>
  </si>
  <si>
    <t>162-172</t>
  </si>
  <si>
    <t>172-188</t>
  </si>
  <si>
    <t>195-200</t>
  </si>
  <si>
    <t>200-222</t>
  </si>
  <si>
    <t>222-224</t>
  </si>
  <si>
    <t>224-227</t>
  </si>
  <si>
    <t>227-254</t>
  </si>
  <si>
    <t>254-270</t>
  </si>
  <si>
    <t>270-288</t>
  </si>
  <si>
    <t>288-294</t>
  </si>
  <si>
    <t>294-299</t>
  </si>
  <si>
    <t>299-308</t>
  </si>
  <si>
    <t>308-325</t>
  </si>
  <si>
    <t>325-330</t>
  </si>
  <si>
    <t>330-335</t>
  </si>
  <si>
    <t>335-339</t>
  </si>
  <si>
    <t>339-344</t>
  </si>
  <si>
    <t>344-349</t>
  </si>
  <si>
    <t>349-353</t>
  </si>
  <si>
    <t>353-357</t>
  </si>
  <si>
    <t>357-363</t>
  </si>
  <si>
    <t>363-376</t>
  </si>
  <si>
    <t>376-380</t>
  </si>
  <si>
    <t>380-383</t>
  </si>
  <si>
    <t>383-390</t>
  </si>
  <si>
    <t>390-408</t>
  </si>
  <si>
    <t>408-410</t>
  </si>
  <si>
    <t>410-418</t>
  </si>
  <si>
    <t>418-431</t>
  </si>
  <si>
    <t>431-438</t>
  </si>
  <si>
    <t>438-446</t>
  </si>
  <si>
    <t>446-478</t>
  </si>
  <si>
    <t>478-483</t>
  </si>
  <si>
    <t>483-487</t>
  </si>
  <si>
    <t>487-496</t>
  </si>
  <si>
    <t>496-502</t>
  </si>
  <si>
    <t>510-511</t>
  </si>
  <si>
    <t>511-518</t>
  </si>
  <si>
    <t>518-529</t>
  </si>
  <si>
    <t>534-543</t>
  </si>
  <si>
    <t>543-550</t>
  </si>
  <si>
    <t>550-560</t>
  </si>
  <si>
    <t>560-579</t>
  </si>
  <si>
    <t>505-510</t>
  </si>
  <si>
    <t>502-505</t>
  </si>
  <si>
    <t>579-584</t>
  </si>
  <si>
    <t>584-590</t>
  </si>
  <si>
    <t>590-601</t>
  </si>
  <si>
    <t>601-608</t>
  </si>
  <si>
    <t>coarsens upward, slight</t>
  </si>
  <si>
    <t>fines uwpards</t>
  </si>
  <si>
    <t>Webster 2 well (We-2) lithologic depth picks</t>
  </si>
  <si>
    <t>126-135</t>
  </si>
  <si>
    <t>135-136</t>
  </si>
  <si>
    <t>136-138</t>
  </si>
  <si>
    <t>138-139</t>
  </si>
  <si>
    <t>139-152</t>
  </si>
  <si>
    <t>152-154</t>
  </si>
  <si>
    <t>154-157</t>
  </si>
  <si>
    <t>157-158</t>
  </si>
  <si>
    <t>158-167</t>
  </si>
  <si>
    <t>167-169</t>
  </si>
  <si>
    <t>169-171</t>
  </si>
  <si>
    <t>171-195</t>
  </si>
  <si>
    <t>195-198</t>
  </si>
  <si>
    <t>198-219</t>
  </si>
  <si>
    <t>219-230</t>
  </si>
  <si>
    <t>&gt;41</t>
  </si>
  <si>
    <t>&gt;17</t>
  </si>
  <si>
    <t>230-236</t>
  </si>
  <si>
    <t>236-248</t>
  </si>
  <si>
    <t>248-275</t>
  </si>
  <si>
    <t>275-279</t>
  </si>
  <si>
    <t>279-293</t>
  </si>
  <si>
    <t>293-305</t>
  </si>
  <si>
    <t>305-312</t>
  </si>
  <si>
    <t>312-321</t>
  </si>
  <si>
    <t>321-330</t>
  </si>
  <si>
    <t>330-342</t>
  </si>
  <si>
    <t>342-350</t>
  </si>
  <si>
    <t>350-352</t>
  </si>
  <si>
    <t>352-355</t>
  </si>
  <si>
    <t>355-362</t>
  </si>
  <si>
    <t>362-372</t>
  </si>
  <si>
    <t>372-377</t>
  </si>
  <si>
    <t>377-385</t>
  </si>
  <si>
    <t>385-390</t>
  </si>
  <si>
    <t>390-412</t>
  </si>
  <si>
    <t>412-428</t>
  </si>
  <si>
    <t>428-434</t>
  </si>
  <si>
    <t>434-450</t>
  </si>
  <si>
    <t>450-456</t>
  </si>
  <si>
    <t>456-464</t>
  </si>
  <si>
    <t>464-469</t>
  </si>
  <si>
    <t>469-481</t>
  </si>
  <si>
    <t>481-501</t>
  </si>
  <si>
    <t>501-509</t>
  </si>
  <si>
    <t>509-513</t>
  </si>
  <si>
    <t>513-531</t>
  </si>
  <si>
    <t>531-536</t>
  </si>
  <si>
    <t>536-543</t>
  </si>
  <si>
    <t>543-549</t>
  </si>
  <si>
    <t>549-566</t>
  </si>
  <si>
    <t>566-579</t>
  </si>
  <si>
    <t>579-581</t>
  </si>
  <si>
    <t>581-605</t>
  </si>
  <si>
    <t>609-629</t>
  </si>
  <si>
    <t>629-660</t>
  </si>
  <si>
    <t>660-668</t>
  </si>
  <si>
    <t>668-677</t>
  </si>
  <si>
    <t>677-685</t>
  </si>
  <si>
    <t>685-705</t>
  </si>
  <si>
    <t>705-717</t>
  </si>
  <si>
    <t>717-725</t>
  </si>
  <si>
    <t>725-753</t>
  </si>
  <si>
    <t>753-769</t>
  </si>
  <si>
    <t>769-775</t>
  </si>
  <si>
    <t>775-798</t>
  </si>
  <si>
    <t>798-803</t>
  </si>
  <si>
    <t>803-809</t>
  </si>
  <si>
    <t>809-819</t>
  </si>
  <si>
    <t>823-842</t>
  </si>
  <si>
    <t>842-850</t>
  </si>
  <si>
    <t>fining upward, slight</t>
  </si>
  <si>
    <t>fining upward, strong</t>
  </si>
  <si>
    <t>coarsens upwards, strong</t>
  </si>
  <si>
    <t>fines upward, strong</t>
  </si>
  <si>
    <t>fines upwards, strong</t>
  </si>
  <si>
    <t>fines upwards, slight</t>
  </si>
  <si>
    <t>Webster 1 well (We-1) lithologic depth picks</t>
  </si>
  <si>
    <t xml:space="preserve">includes distal </t>
  </si>
  <si>
    <t>piedmont facies).</t>
  </si>
  <si>
    <t>100-110</t>
  </si>
  <si>
    <t>110-116</t>
  </si>
  <si>
    <t>116-122</t>
  </si>
  <si>
    <t>122-130</t>
  </si>
  <si>
    <t>130-134</t>
  </si>
  <si>
    <t>134-145</t>
  </si>
  <si>
    <t>145-152</t>
  </si>
  <si>
    <t>152-166</t>
  </si>
  <si>
    <t>166-172</t>
  </si>
  <si>
    <t>172-175</t>
  </si>
  <si>
    <t>175-183</t>
  </si>
  <si>
    <t>183-188</t>
  </si>
  <si>
    <t>192-194</t>
  </si>
  <si>
    <t>196-197</t>
  </si>
  <si>
    <t>197-200</t>
  </si>
  <si>
    <t>200-204</t>
  </si>
  <si>
    <t>204-208</t>
  </si>
  <si>
    <t>208-213</t>
  </si>
  <si>
    <t>213-217</t>
  </si>
  <si>
    <t>194-196</t>
  </si>
  <si>
    <t>217-220</t>
  </si>
  <si>
    <t>220-224</t>
  </si>
  <si>
    <t>224-228</t>
  </si>
  <si>
    <t>228-230</t>
  </si>
  <si>
    <t>230-234</t>
  </si>
  <si>
    <t>234-238</t>
  </si>
  <si>
    <t>238-246</t>
  </si>
  <si>
    <t>246-260</t>
  </si>
  <si>
    <t>260-266</t>
  </si>
  <si>
    <t>266-272</t>
  </si>
  <si>
    <t>272-276</t>
  </si>
  <si>
    <t>not analyzed</t>
  </si>
  <si>
    <t>276-286</t>
  </si>
  <si>
    <t>286-291</t>
  </si>
  <si>
    <t>291-307</t>
  </si>
  <si>
    <t>307-311</t>
  </si>
  <si>
    <t>314-321</t>
  </si>
  <si>
    <t>321-325</t>
  </si>
  <si>
    <t>325-331</t>
  </si>
  <si>
    <t>331-339</t>
  </si>
  <si>
    <t>339-340</t>
  </si>
  <si>
    <t>340-350</t>
  </si>
  <si>
    <t>no trend, too thin.</t>
  </si>
  <si>
    <t>350-362</t>
  </si>
  <si>
    <t>362-365</t>
  </si>
  <si>
    <t>365-370</t>
  </si>
  <si>
    <t>374-380</t>
  </si>
  <si>
    <t>380-400</t>
  </si>
  <si>
    <t>400-408</t>
  </si>
  <si>
    <t>408-414</t>
  </si>
  <si>
    <t>414-420</t>
  </si>
  <si>
    <t>420-426</t>
  </si>
  <si>
    <t>426-431</t>
  </si>
  <si>
    <t>431-440</t>
  </si>
  <si>
    <t>440-443</t>
  </si>
  <si>
    <t>443-446</t>
  </si>
  <si>
    <t>446-452</t>
  </si>
  <si>
    <t>452-458</t>
  </si>
  <si>
    <t>480-485</t>
  </si>
  <si>
    <t>485-502</t>
  </si>
  <si>
    <t>502-508</t>
  </si>
  <si>
    <t>508-522</t>
  </si>
  <si>
    <t>522-536</t>
  </si>
  <si>
    <t>536-544</t>
  </si>
  <si>
    <t>544-548</t>
  </si>
  <si>
    <t>548-556</t>
  </si>
  <si>
    <t>556-566</t>
  </si>
  <si>
    <t>566-570</t>
  </si>
  <si>
    <t>570-574</t>
  </si>
  <si>
    <t>574-579</t>
  </si>
  <si>
    <t>579-596</t>
  </si>
  <si>
    <t>596-603</t>
  </si>
  <si>
    <t>603-643</t>
  </si>
  <si>
    <t>643-648</t>
  </si>
  <si>
    <t>648-677</t>
  </si>
  <si>
    <t>677-689</t>
  </si>
  <si>
    <t>689-700</t>
  </si>
  <si>
    <t>700-724</t>
  </si>
  <si>
    <t>724-740</t>
  </si>
  <si>
    <t>740-752</t>
  </si>
  <si>
    <t>752-760</t>
  </si>
  <si>
    <t>760-780</t>
  </si>
  <si>
    <t>780-790</t>
  </si>
  <si>
    <t>790-793</t>
  </si>
  <si>
    <t>793-799</t>
  </si>
  <si>
    <t>799-802</t>
  </si>
  <si>
    <t>802-808</t>
  </si>
  <si>
    <t>808-816</t>
  </si>
  <si>
    <t>816-825</t>
  </si>
  <si>
    <t>825-831</t>
  </si>
  <si>
    <t>831-864</t>
  </si>
  <si>
    <t>868-902</t>
  </si>
  <si>
    <t>902-910</t>
  </si>
  <si>
    <t>920-925</t>
  </si>
  <si>
    <t>925-928</t>
  </si>
  <si>
    <t>928-934</t>
  </si>
  <si>
    <t>934-948</t>
  </si>
  <si>
    <t>948-958</t>
  </si>
  <si>
    <t>symmetric</t>
  </si>
  <si>
    <t xml:space="preserve">symmetrical, overall, 2-4' ss </t>
  </si>
  <si>
    <t>symmetric overall, 2-6' ss bodies</t>
  </si>
  <si>
    <t>coarsens upwrads</t>
  </si>
  <si>
    <t xml:space="preserve">coarsens upwards, lower 1/2 </t>
  </si>
  <si>
    <t>fines upwards (base), csen up (middle)</t>
  </si>
  <si>
    <t>symm (lower); fines upwards (upper)</t>
  </si>
  <si>
    <t xml:space="preserve">fines upwards </t>
  </si>
  <si>
    <t>458-462*</t>
  </si>
  <si>
    <t>*Could not interpret 462-480 ft depth</t>
  </si>
  <si>
    <t>&gt;36</t>
  </si>
  <si>
    <t>&gt;24</t>
  </si>
  <si>
    <t>symmetericlal</t>
  </si>
  <si>
    <t>Charles 5 well (Ch-5) lithologic depth picks</t>
  </si>
  <si>
    <t>Well Charles 5 (Ch-5) clay vs muddy sands + sands</t>
  </si>
  <si>
    <t>Atrisco Member)</t>
  </si>
  <si>
    <t>"Middle" Santa Fe</t>
  </si>
  <si>
    <t>Pliocene age)</t>
  </si>
  <si>
    <t>Group (may still be</t>
  </si>
  <si>
    <t>151-166</t>
  </si>
  <si>
    <t>166-168</t>
  </si>
  <si>
    <t>168-171</t>
  </si>
  <si>
    <t>171-173</t>
  </si>
  <si>
    <t>173-176</t>
  </si>
  <si>
    <t>176-178</t>
  </si>
  <si>
    <t>178-181</t>
  </si>
  <si>
    <t>181-183</t>
  </si>
  <si>
    <t>183-198</t>
  </si>
  <si>
    <t>198-212</t>
  </si>
  <si>
    <t>214-222</t>
  </si>
  <si>
    <t>222-225</t>
  </si>
  <si>
    <t>225-233</t>
  </si>
  <si>
    <t>236-243</t>
  </si>
  <si>
    <t>243-246</t>
  </si>
  <si>
    <t>246-252</t>
  </si>
  <si>
    <t>252-254</t>
  </si>
  <si>
    <t>254-268</t>
  </si>
  <si>
    <t>268-272</t>
  </si>
  <si>
    <t>272-283</t>
  </si>
  <si>
    <t>283-298</t>
  </si>
  <si>
    <t>298-302</t>
  </si>
  <si>
    <t>302-308</t>
  </si>
  <si>
    <t>308-318</t>
  </si>
  <si>
    <t>318-334</t>
  </si>
  <si>
    <t>334-338</t>
  </si>
  <si>
    <t>338-360</t>
  </si>
  <si>
    <t>360-370</t>
  </si>
  <si>
    <t>370-404</t>
  </si>
  <si>
    <t>404-410</t>
  </si>
  <si>
    <t>410-425</t>
  </si>
  <si>
    <t>425-427</t>
  </si>
  <si>
    <t>427-430</t>
  </si>
  <si>
    <t>430-433</t>
  </si>
  <si>
    <t>433-458</t>
  </si>
  <si>
    <t>461-463</t>
  </si>
  <si>
    <t>463-470</t>
  </si>
  <si>
    <t>470-474</t>
  </si>
  <si>
    <t>474-477</t>
  </si>
  <si>
    <t>477-491</t>
  </si>
  <si>
    <t>491-497</t>
  </si>
  <si>
    <t>497-532</t>
  </si>
  <si>
    <t>540-554</t>
  </si>
  <si>
    <t>554-560</t>
  </si>
  <si>
    <t>560-566</t>
  </si>
  <si>
    <t>566-568</t>
  </si>
  <si>
    <t>568-576</t>
  </si>
  <si>
    <t>576-585</t>
  </si>
  <si>
    <t>585-605</t>
  </si>
  <si>
    <t>605-608</t>
  </si>
  <si>
    <t>608-688</t>
  </si>
  <si>
    <t>&gt;15</t>
  </si>
  <si>
    <t>&gt;60</t>
  </si>
  <si>
    <t>2076-2079</t>
  </si>
  <si>
    <t>2079-2146</t>
  </si>
  <si>
    <t>2146-2150</t>
  </si>
  <si>
    <t>2150-2206</t>
  </si>
  <si>
    <t>2206-2216</t>
  </si>
  <si>
    <t>2216-2264</t>
  </si>
  <si>
    <t>2264-2280</t>
  </si>
  <si>
    <t>2280-2342</t>
  </si>
  <si>
    <t>2342-2346</t>
  </si>
  <si>
    <t>2346-2352</t>
  </si>
  <si>
    <t>2352-2361</t>
  </si>
  <si>
    <t>2361-2398</t>
  </si>
  <si>
    <t>2398-2408</t>
  </si>
  <si>
    <t>2408-2414</t>
  </si>
  <si>
    <t>2414-2418</t>
  </si>
  <si>
    <t>2418-2424</t>
  </si>
  <si>
    <t>2424-2430</t>
  </si>
  <si>
    <t>2430-2455</t>
  </si>
  <si>
    <t>2455-2458</t>
  </si>
  <si>
    <t>2458-2500</t>
  </si>
  <si>
    <t>2500-2502</t>
  </si>
  <si>
    <t>2502-2558</t>
  </si>
  <si>
    <t>2558-2559</t>
  </si>
  <si>
    <t>2559-2568</t>
  </si>
  <si>
    <t>2568-2569</t>
  </si>
  <si>
    <t>2569-2584</t>
  </si>
  <si>
    <t>2584-2586</t>
  </si>
  <si>
    <t>2586-2644</t>
  </si>
  <si>
    <t>2644-2646</t>
  </si>
  <si>
    <t>2646-2672</t>
  </si>
  <si>
    <t>2672-2678</t>
  </si>
  <si>
    <t>2678-2680</t>
  </si>
  <si>
    <t>2684-2708</t>
  </si>
  <si>
    <t>2680-2684</t>
  </si>
  <si>
    <t>2708-2712</t>
  </si>
  <si>
    <t>2712-2737</t>
  </si>
  <si>
    <t>2737-2752</t>
  </si>
  <si>
    <t>2752-2762</t>
  </si>
  <si>
    <t>2762-2763</t>
  </si>
  <si>
    <t>2763-2786</t>
  </si>
  <si>
    <t>2786-2791</t>
  </si>
  <si>
    <t>2791-2800</t>
  </si>
  <si>
    <t>2800-2804</t>
  </si>
  <si>
    <t>2816-2824</t>
  </si>
  <si>
    <t>2804-2816</t>
  </si>
  <si>
    <t>2824-2828</t>
  </si>
  <si>
    <t>2828-2836</t>
  </si>
  <si>
    <t>2836-2846</t>
  </si>
  <si>
    <t>2846-2855</t>
  </si>
  <si>
    <t>Top of unit (2855 ft)</t>
  </si>
  <si>
    <t xml:space="preserve"> corresponds to a </t>
  </si>
  <si>
    <t>clay bed.</t>
  </si>
  <si>
    <t>2855-2948</t>
  </si>
  <si>
    <t>2948-2956</t>
  </si>
  <si>
    <t>2956-2994</t>
  </si>
  <si>
    <t>2994-2995</t>
  </si>
  <si>
    <t>2995-3078</t>
  </si>
  <si>
    <t>3078-3084</t>
  </si>
  <si>
    <t>3084-3213</t>
  </si>
  <si>
    <t>3213-3215</t>
  </si>
  <si>
    <t>Burton 5 well (Bu-5) lithologic depth picks</t>
  </si>
  <si>
    <t>50-68</t>
  </si>
  <si>
    <t>68-72</t>
  </si>
  <si>
    <t>72-80</t>
  </si>
  <si>
    <t>80-83</t>
  </si>
  <si>
    <t>83-94</t>
  </si>
  <si>
    <t>94-99</t>
  </si>
  <si>
    <t>99-109</t>
  </si>
  <si>
    <t>109-113</t>
  </si>
  <si>
    <t>113-120</t>
  </si>
  <si>
    <t>120-123</t>
  </si>
  <si>
    <t>123-125</t>
  </si>
  <si>
    <t>125-127</t>
  </si>
  <si>
    <t>129-132</t>
  </si>
  <si>
    <t>132-160</t>
  </si>
  <si>
    <t>127-129</t>
  </si>
  <si>
    <t>160-164</t>
  </si>
  <si>
    <t>164-192</t>
  </si>
  <si>
    <t>&gt;28</t>
  </si>
  <si>
    <t>coarsens upwards, slight</t>
  </si>
  <si>
    <t>192-200</t>
  </si>
  <si>
    <t>200-208</t>
  </si>
  <si>
    <t>208-226</t>
  </si>
  <si>
    <t>231-236</t>
  </si>
  <si>
    <t>236-238</t>
  </si>
  <si>
    <t>238-251</t>
  </si>
  <si>
    <t>&gt;20</t>
  </si>
  <si>
    <t>251-263</t>
  </si>
  <si>
    <t>263-275</t>
  </si>
  <si>
    <t>275-278</t>
  </si>
  <si>
    <t>278-282</t>
  </si>
  <si>
    <t>282-288</t>
  </si>
  <si>
    <t>289-293</t>
  </si>
  <si>
    <t>293-295</t>
  </si>
  <si>
    <t>295-306</t>
  </si>
  <si>
    <t>306-307</t>
  </si>
  <si>
    <t>307-330</t>
  </si>
  <si>
    <t>338-342</t>
  </si>
  <si>
    <t>342-349</t>
  </si>
  <si>
    <t>349-352</t>
  </si>
  <si>
    <t>352-360</t>
  </si>
  <si>
    <t>364-367</t>
  </si>
  <si>
    <t>367-373</t>
  </si>
  <si>
    <t>373-380</t>
  </si>
  <si>
    <t>380-398</t>
  </si>
  <si>
    <t>398-404</t>
  </si>
  <si>
    <t>404-416</t>
  </si>
  <si>
    <t>416-433</t>
  </si>
  <si>
    <t>433-438</t>
  </si>
  <si>
    <t>438-445</t>
  </si>
  <si>
    <t>445-447</t>
  </si>
  <si>
    <t>447-454</t>
  </si>
  <si>
    <t>454-459</t>
  </si>
  <si>
    <t>459-486</t>
  </si>
  <si>
    <t>486-498</t>
  </si>
  <si>
    <t>498-508</t>
  </si>
  <si>
    <t>508-515</t>
  </si>
  <si>
    <t>515-517</t>
  </si>
  <si>
    <t>517-521</t>
  </si>
  <si>
    <t>21-526</t>
  </si>
  <si>
    <t>526-529</t>
  </si>
  <si>
    <t>529-531</t>
  </si>
  <si>
    <t>531-571</t>
  </si>
  <si>
    <t>571-579</t>
  </si>
  <si>
    <t>579-597</t>
  </si>
  <si>
    <t>597-620</t>
  </si>
  <si>
    <t>620-638</t>
  </si>
  <si>
    <t>638-645</t>
  </si>
  <si>
    <t>645-658</t>
  </si>
  <si>
    <t>658-680</t>
  </si>
  <si>
    <t>680-688</t>
  </si>
  <si>
    <t>688-710</t>
  </si>
  <si>
    <t>710-747</t>
  </si>
  <si>
    <t>&gt;59</t>
  </si>
  <si>
    <t>fines upward, slight</t>
  </si>
  <si>
    <t>fining upwards, slight</t>
  </si>
  <si>
    <t>Burton 1 well (Bu-1) lithologic depth picks</t>
  </si>
  <si>
    <t>124-130</t>
  </si>
  <si>
    <t>130-138</t>
  </si>
  <si>
    <t>138-147</t>
  </si>
  <si>
    <t>147-149</t>
  </si>
  <si>
    <t>149-152</t>
  </si>
  <si>
    <t>152-153</t>
  </si>
  <si>
    <t>153-170</t>
  </si>
  <si>
    <t>170-172</t>
  </si>
  <si>
    <t>172-177</t>
  </si>
  <si>
    <t>177-179</t>
  </si>
  <si>
    <t>179-182</t>
  </si>
  <si>
    <t>182-184</t>
  </si>
  <si>
    <t>184-189</t>
  </si>
  <si>
    <t>189-190</t>
  </si>
  <si>
    <t>190-193</t>
  </si>
  <si>
    <t>193-194</t>
  </si>
  <si>
    <t>194-202</t>
  </si>
  <si>
    <t>202-204</t>
  </si>
  <si>
    <t>206-207</t>
  </si>
  <si>
    <t>207-212</t>
  </si>
  <si>
    <t>212-213</t>
  </si>
  <si>
    <t>213-216</t>
  </si>
  <si>
    <t>220-234</t>
  </si>
  <si>
    <t>234-235</t>
  </si>
  <si>
    <t>235-282</t>
  </si>
  <si>
    <t>282-284</t>
  </si>
  <si>
    <t>291-296</t>
  </si>
  <si>
    <t>299-302</t>
  </si>
  <si>
    <t>302-304</t>
  </si>
  <si>
    <t>304-309</t>
  </si>
  <si>
    <t>309-320</t>
  </si>
  <si>
    <t>320-334</t>
  </si>
  <si>
    <t>334-336</t>
  </si>
  <si>
    <t>336-357</t>
  </si>
  <si>
    <t>357-358</t>
  </si>
  <si>
    <t>358-370</t>
  </si>
  <si>
    <t>30-372</t>
  </si>
  <si>
    <t>372-374</t>
  </si>
  <si>
    <t>375-404</t>
  </si>
  <si>
    <t>404-408</t>
  </si>
  <si>
    <t>408-411</t>
  </si>
  <si>
    <t>411-435</t>
  </si>
  <si>
    <t>435-439</t>
  </si>
  <si>
    <t>439-456</t>
  </si>
  <si>
    <t>456-457</t>
  </si>
  <si>
    <t>457-490</t>
  </si>
  <si>
    <t>490-493</t>
  </si>
  <si>
    <t>493-504</t>
  </si>
  <si>
    <t>504-511</t>
  </si>
  <si>
    <t>511-512</t>
  </si>
  <si>
    <t>512-516</t>
  </si>
  <si>
    <t>516-518</t>
  </si>
  <si>
    <t>518-525</t>
  </si>
  <si>
    <t>525-527</t>
  </si>
  <si>
    <t>527-534</t>
  </si>
  <si>
    <t>534-552</t>
  </si>
  <si>
    <t>552-557</t>
  </si>
  <si>
    <t>558-560</t>
  </si>
  <si>
    <t>560-561</t>
  </si>
  <si>
    <t>561-583</t>
  </si>
  <si>
    <t>583-586</t>
  </si>
  <si>
    <t>586-588</t>
  </si>
  <si>
    <t>588-590</t>
  </si>
  <si>
    <t>590-594</t>
  </si>
  <si>
    <t>594-596</t>
  </si>
  <si>
    <t>596-597</t>
  </si>
  <si>
    <t>597-599</t>
  </si>
  <si>
    <t>&gt;38</t>
  </si>
  <si>
    <t>fines upwards, overall</t>
  </si>
  <si>
    <t>Lower 10' symm; upper 12' FU</t>
  </si>
  <si>
    <t>fines upward; upper 4'</t>
  </si>
  <si>
    <t>ASR-1 well (ASR-1) at the Drinking Water Treatment Plant -- lithologic depth picks</t>
  </si>
  <si>
    <t>0-20</t>
  </si>
  <si>
    <t>20-40</t>
  </si>
  <si>
    <t>40-60</t>
  </si>
  <si>
    <t>60-70</t>
  </si>
  <si>
    <t>70-80</t>
  </si>
  <si>
    <t>80-90</t>
  </si>
  <si>
    <t>90-100</t>
  </si>
  <si>
    <t>100-124</t>
  </si>
  <si>
    <t>124-129</t>
  </si>
  <si>
    <t>129-148</t>
  </si>
  <si>
    <t>&gt;78</t>
  </si>
  <si>
    <t>148-152</t>
  </si>
  <si>
    <t>152-158</t>
  </si>
  <si>
    <t>158-177</t>
  </si>
  <si>
    <t>177-186</t>
  </si>
  <si>
    <t>186-188</t>
  </si>
  <si>
    <t>195-207</t>
  </si>
  <si>
    <t>207-246</t>
  </si>
  <si>
    <t>246-256</t>
  </si>
  <si>
    <t>256-272</t>
  </si>
  <si>
    <t>272-282</t>
  </si>
  <si>
    <t>282-339</t>
  </si>
  <si>
    <t>339-343</t>
  </si>
  <si>
    <t>343-356</t>
  </si>
  <si>
    <t>356-357</t>
  </si>
  <si>
    <t>357-560</t>
  </si>
  <si>
    <t>360-372</t>
  </si>
  <si>
    <t>372-389</t>
  </si>
  <si>
    <t>389-395</t>
  </si>
  <si>
    <t>395-428</t>
  </si>
  <si>
    <t>434-445</t>
  </si>
  <si>
    <t>445-450</t>
  </si>
  <si>
    <t>450-463</t>
  </si>
  <si>
    <t>463-466</t>
  </si>
  <si>
    <t>466-503</t>
  </si>
  <si>
    <t>503-507</t>
  </si>
  <si>
    <t>507-517</t>
  </si>
  <si>
    <t>517-525</t>
  </si>
  <si>
    <t>525-554</t>
  </si>
  <si>
    <t>554-573</t>
  </si>
  <si>
    <t>573-590</t>
  </si>
  <si>
    <t>590-596</t>
  </si>
  <si>
    <t>596-640</t>
  </si>
  <si>
    <t>640-650</t>
  </si>
  <si>
    <t>&gt;208</t>
  </si>
  <si>
    <t>fines upwards, 2 symmetricals</t>
  </si>
  <si>
    <t>fining upwards</t>
  </si>
  <si>
    <t>Ranking based on K-means of clays (0-9, 9-20, &gt;20%)</t>
  </si>
  <si>
    <t>Qaya_fp thicknesses (ft)</t>
  </si>
  <si>
    <t>Qtr thicknesses (ft)</t>
  </si>
  <si>
    <t>Qao thicknesses (ft)</t>
  </si>
  <si>
    <t>clay</t>
  </si>
  <si>
    <t>muddy sand</t>
  </si>
  <si>
    <t>sand</t>
  </si>
  <si>
    <t>QTcr thicknesses (ft)</t>
  </si>
  <si>
    <t>0-9% clays ==&gt; 2</t>
  </si>
  <si>
    <t>9-20% clays ==&gt; 1</t>
  </si>
  <si>
    <t>&gt;20% clays ==&gt; 0</t>
  </si>
  <si>
    <t>(rank based on proportion of clays</t>
  </si>
  <si>
    <t>and Fisher natural breaks)</t>
  </si>
  <si>
    <t xml:space="preserve">RANK </t>
  </si>
  <si>
    <t>Total thickness</t>
  </si>
  <si>
    <t>Proportion of clay beds in studied wells (for vadose zone and upper aquifer; excludes deeper aquifer)</t>
  </si>
  <si>
    <t>QTst thicknesses (ft)</t>
  </si>
  <si>
    <t>QTsp thicknesses (ft)</t>
  </si>
  <si>
    <t>Tca thicknesses</t>
  </si>
  <si>
    <t>Tsm thicknesses</t>
  </si>
  <si>
    <t>QTsa thicknesses (ft)</t>
  </si>
  <si>
    <t>sand + muddy sand</t>
  </si>
  <si>
    <t>Unit QTst</t>
  </si>
  <si>
    <t>Tabulations of storage zone thicknesses (includes sand, muddy sand, and pebbly sand)</t>
  </si>
  <si>
    <t>Hydrostratigraphic unit</t>
  </si>
  <si>
    <t>Plots of cumulative storage zone thicknesses per hydrostratigraphic unit</t>
  </si>
  <si>
    <t>Bu-1*</t>
  </si>
  <si>
    <t>Value of storage zone thickness at 0.5 cumulative value</t>
  </si>
  <si>
    <t xml:space="preserve">Value at 0.5 cumulative fraction: 17.3 (rounded to 17) </t>
  </si>
  <si>
    <t>* by well name denotes a minimum value. For minimum values, I excluded those that are  &lt;20 ft and marked by gray shade</t>
  </si>
  <si>
    <t>Statistics of storage zone thicknesses per hydrostratigraphic unit</t>
  </si>
  <si>
    <t>&gt;4</t>
  </si>
  <si>
    <t>Wa-1*</t>
  </si>
  <si>
    <t>&gt;53</t>
  </si>
  <si>
    <t>&gt;62</t>
  </si>
  <si>
    <t>&gt;30</t>
  </si>
  <si>
    <t>&gt;411</t>
  </si>
  <si>
    <t>515-528</t>
  </si>
  <si>
    <t>709-712</t>
  </si>
  <si>
    <t>712-728</t>
  </si>
  <si>
    <t>712-766</t>
  </si>
  <si>
    <t>Note:</t>
  </si>
  <si>
    <t>Storage zone thickness (ft), sorted</t>
  </si>
  <si>
    <t>Cumulative fraction (out of 1)</t>
  </si>
  <si>
    <t>Storage zone thickness (ft), unsorted</t>
  </si>
  <si>
    <t xml:space="preserve"> Hydrostratigraphic unit Qaya_fp</t>
  </si>
  <si>
    <t>Storage zone thickness (ft), unsorted*</t>
  </si>
  <si>
    <t>*From Sheet TabulatedPermeableThicknesses</t>
  </si>
  <si>
    <t>Hydrostratigraphic unit Qtr</t>
  </si>
  <si>
    <t>Value at 0.5 cumulative fraction: 31</t>
  </si>
  <si>
    <t>For Qaya, Ksat vertic is the avg of 25.2 and 11.3</t>
  </si>
  <si>
    <t>For Qaya, Ksat horiz is picked as the same as that of QTsa</t>
  </si>
  <si>
    <t>For Qaya_fp, Ksat horiz is picked as the same as QTsa</t>
  </si>
  <si>
    <t>For Qao, Ksat horiz is picked as same as QTsp</t>
  </si>
  <si>
    <t>Value at 0.5 cumulative fraction: 43</t>
  </si>
  <si>
    <t>Value at 0.5 cumulative fraction: 57</t>
  </si>
  <si>
    <t>Value at 0.5 cumulative fraction: 73</t>
  </si>
  <si>
    <t xml:space="preserve">Value at 0.5 cumulative fraction: 19.3 (rounded to 19) </t>
  </si>
  <si>
    <t xml:space="preserve">Value at 0.5 cumulative fraction: 269.6 (rounded to 270) </t>
  </si>
  <si>
    <t>Hydrostratigraphic unit Tca</t>
  </si>
  <si>
    <t>Hydrostratigraphic unit QTsp</t>
  </si>
  <si>
    <t>Hydrostratigraphic unit QTst</t>
  </si>
  <si>
    <t>Hydrostratigraphic unit Qao</t>
  </si>
  <si>
    <t>Hydrostratigraphic unit QTcr</t>
  </si>
  <si>
    <t>Hydrostratigraphic unit QTsa</t>
  </si>
  <si>
    <t>Value at 0.5 cumulative fraction:37</t>
  </si>
  <si>
    <t>Hydrostratigraphic unit Tsm</t>
  </si>
  <si>
    <t>Note for all units:</t>
  </si>
  <si>
    <t>For minimum values, I excluded &lt;20 ft</t>
  </si>
  <si>
    <t xml:space="preserve">Value at 0.5 cumulative fraction: 88.5 (rounded to 89) </t>
  </si>
  <si>
    <t>Summary of lithologic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</si>
</sst>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horizontal="right"/>
    </xf>
    <xf numFmtId="164" fontId="0" fillId="0" borderId="0" xfId="0" applyNumberFormat="1" applyBorder="1"/>
    <xf numFmtId="0" fontId="0" fillId="0" borderId="21" xfId="0" applyBorder="1" applyAlignment="1">
      <alignment horizontal="right"/>
    </xf>
    <xf numFmtId="0" fontId="0" fillId="0" borderId="4" xfId="0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21" xfId="0" applyNumberFormat="1" applyBorder="1"/>
    <xf numFmtId="0" fontId="0" fillId="0" borderId="22" xfId="0" applyBorder="1"/>
    <xf numFmtId="0" fontId="2" fillId="0" borderId="4" xfId="0" applyFont="1" applyBorder="1"/>
    <xf numFmtId="0" fontId="2" fillId="0" borderId="12" xfId="0" applyFont="1" applyBorder="1"/>
    <xf numFmtId="0" fontId="2" fillId="0" borderId="0" xfId="0" applyFont="1"/>
    <xf numFmtId="0" fontId="2" fillId="0" borderId="0" xfId="0" applyFont="1" applyFill="1" applyBorder="1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33" xfId="0" applyBorder="1"/>
    <xf numFmtId="0" fontId="0" fillId="0" borderId="13" xfId="0" applyBorder="1"/>
    <xf numFmtId="0" fontId="0" fillId="0" borderId="35" xfId="0" applyBorder="1"/>
    <xf numFmtId="0" fontId="0" fillId="0" borderId="36" xfId="0" applyBorder="1"/>
    <xf numFmtId="0" fontId="0" fillId="0" borderId="36" xfId="0" applyFill="1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0" fillId="0" borderId="21" xfId="0" applyBorder="1"/>
    <xf numFmtId="0" fontId="1" fillId="0" borderId="12" xfId="0" applyFont="1" applyBorder="1"/>
    <xf numFmtId="0" fontId="0" fillId="0" borderId="12" xfId="0" applyBorder="1" applyAlignment="1">
      <alignment horizontal="right"/>
    </xf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/>
    <xf numFmtId="0" fontId="2" fillId="0" borderId="42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1" fontId="0" fillId="3" borderId="36" xfId="0" applyNumberForma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4" borderId="34" xfId="0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164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164" fontId="0" fillId="4" borderId="14" xfId="0" applyNumberFormat="1" applyFill="1" applyBorder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0" fontId="0" fillId="2" borderId="36" xfId="0" applyFill="1" applyBorder="1"/>
    <xf numFmtId="0" fontId="2" fillId="0" borderId="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34" xfId="0" applyFill="1" applyBorder="1"/>
    <xf numFmtId="0" fontId="2" fillId="4" borderId="34" xfId="0" applyFont="1" applyFill="1" applyBorder="1"/>
    <xf numFmtId="0" fontId="0" fillId="0" borderId="3" xfId="0" applyBorder="1" applyAlignment="1">
      <alignment wrapText="1"/>
    </xf>
    <xf numFmtId="0" fontId="0" fillId="0" borderId="45" xfId="0" applyBorder="1"/>
    <xf numFmtId="0" fontId="0" fillId="0" borderId="45" xfId="0" applyFill="1" applyBorder="1"/>
    <xf numFmtId="0" fontId="2" fillId="0" borderId="45" xfId="0" applyFont="1" applyBorder="1"/>
    <xf numFmtId="0" fontId="0" fillId="4" borderId="9" xfId="0" applyFill="1" applyBorder="1" applyAlignment="1">
      <alignment horizontal="center"/>
    </xf>
    <xf numFmtId="0" fontId="0" fillId="0" borderId="47" xfId="0" applyBorder="1"/>
    <xf numFmtId="0" fontId="0" fillId="4" borderId="19" xfId="0" applyFill="1" applyBorder="1"/>
    <xf numFmtId="0" fontId="0" fillId="2" borderId="45" xfId="0" applyFill="1" applyBorder="1"/>
    <xf numFmtId="0" fontId="0" fillId="2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" fillId="4" borderId="34" xfId="0" applyFont="1" applyFill="1" applyBorder="1" applyAlignment="1"/>
    <xf numFmtId="0" fontId="2" fillId="0" borderId="44" xfId="0" applyFont="1" applyBorder="1"/>
    <xf numFmtId="0" fontId="2" fillId="0" borderId="45" xfId="0" applyFont="1" applyFill="1" applyBorder="1"/>
    <xf numFmtId="0" fontId="2" fillId="0" borderId="48" xfId="0" applyFont="1" applyBorder="1"/>
    <xf numFmtId="0" fontId="2" fillId="0" borderId="47" xfId="0" applyFont="1" applyFill="1" applyBorder="1"/>
    <xf numFmtId="0" fontId="2" fillId="0" borderId="3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4" xfId="0" applyFon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0" fillId="2" borderId="5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3" borderId="0" xfId="0" applyFill="1" applyBorder="1"/>
    <xf numFmtId="0" fontId="0" fillId="4" borderId="14" xfId="0" applyFill="1" applyBorder="1"/>
    <xf numFmtId="164" fontId="0" fillId="4" borderId="14" xfId="0" applyNumberFormat="1" applyFill="1" applyBorder="1"/>
    <xf numFmtId="0" fontId="0" fillId="4" borderId="17" xfId="0" applyFill="1" applyBorder="1"/>
    <xf numFmtId="164" fontId="0" fillId="4" borderId="20" xfId="0" applyNumberFormat="1" applyFill="1" applyBorder="1"/>
    <xf numFmtId="0" fontId="0" fillId="4" borderId="18" xfId="0" applyFill="1" applyBorder="1"/>
    <xf numFmtId="0" fontId="2" fillId="2" borderId="36" xfId="0" applyFont="1" applyFill="1" applyBorder="1"/>
    <xf numFmtId="0" fontId="2" fillId="0" borderId="36" xfId="0" applyFont="1" applyFill="1" applyBorder="1"/>
    <xf numFmtId="0" fontId="0" fillId="3" borderId="36" xfId="0" applyFill="1" applyBorder="1"/>
    <xf numFmtId="0" fontId="0" fillId="0" borderId="40" xfId="0" applyFill="1" applyBorder="1"/>
    <xf numFmtId="0" fontId="0" fillId="0" borderId="13" xfId="0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57" xfId="0" applyFill="1" applyBorder="1"/>
    <xf numFmtId="164" fontId="2" fillId="0" borderId="0" xfId="0" applyNumberFormat="1" applyFont="1" applyFill="1" applyBorder="1"/>
    <xf numFmtId="0" fontId="0" fillId="4" borderId="2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1" fontId="0" fillId="4" borderId="14" xfId="0" applyNumberFormat="1" applyFill="1" applyBorder="1"/>
    <xf numFmtId="1" fontId="0" fillId="4" borderId="17" xfId="0" applyNumberFormat="1" applyFill="1" applyBorder="1"/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1" fillId="0" borderId="21" xfId="0" applyFont="1" applyBorder="1"/>
    <xf numFmtId="0" fontId="1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22" xfId="0" applyFill="1" applyBorder="1"/>
    <xf numFmtId="0" fontId="2" fillId="0" borderId="58" xfId="0" applyFont="1" applyBorder="1" applyAlignment="1">
      <alignment horizontal="center"/>
    </xf>
    <xf numFmtId="0" fontId="0" fillId="4" borderId="20" xfId="0" applyFill="1" applyBorder="1" applyAlignment="1">
      <alignment horizontal="right"/>
    </xf>
    <xf numFmtId="0" fontId="0" fillId="0" borderId="59" xfId="0" applyBorder="1"/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16" xfId="0" applyFont="1" applyBorder="1"/>
    <xf numFmtId="0" fontId="0" fillId="4" borderId="4" xfId="0" applyFill="1" applyBorder="1" applyAlignment="1">
      <alignment horizontal="right"/>
    </xf>
    <xf numFmtId="1" fontId="0" fillId="4" borderId="13" xfId="0" applyNumberFormat="1" applyFill="1" applyBorder="1"/>
    <xf numFmtId="0" fontId="2" fillId="0" borderId="43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right"/>
    </xf>
    <xf numFmtId="0" fontId="0" fillId="4" borderId="11" xfId="0" applyFill="1" applyBorder="1"/>
    <xf numFmtId="0" fontId="0" fillId="4" borderId="2" xfId="0" applyFill="1" applyBorder="1"/>
    <xf numFmtId="0" fontId="2" fillId="4" borderId="22" xfId="0" applyFont="1" applyFill="1" applyBorder="1"/>
    <xf numFmtId="0" fontId="2" fillId="3" borderId="36" xfId="0" applyFont="1" applyFill="1" applyBorder="1"/>
    <xf numFmtId="0" fontId="6" fillId="3" borderId="36" xfId="0" applyFont="1" applyFill="1" applyBorder="1"/>
    <xf numFmtId="0" fontId="2" fillId="2" borderId="38" xfId="0" applyFont="1" applyFill="1" applyBorder="1"/>
    <xf numFmtId="0" fontId="0" fillId="2" borderId="38" xfId="0" applyFill="1" applyBorder="1"/>
    <xf numFmtId="0" fontId="2" fillId="0" borderId="1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3" borderId="3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0" fontId="0" fillId="0" borderId="16" xfId="0" applyBorder="1" applyAlignment="1"/>
    <xf numFmtId="0" fontId="2" fillId="2" borderId="3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/>
    <xf numFmtId="164" fontId="0" fillId="4" borderId="20" xfId="0" applyNumberFormat="1" applyFill="1" applyBorder="1" applyAlignment="1"/>
    <xf numFmtId="0" fontId="1" fillId="0" borderId="35" xfId="0" applyFont="1" applyBorder="1" applyAlignment="1">
      <alignment horizontal="center"/>
    </xf>
    <xf numFmtId="164" fontId="0" fillId="4" borderId="20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0" fillId="4" borderId="14" xfId="0" applyNumberFormat="1" applyFill="1" applyBorder="1" applyAlignment="1">
      <alignment horizontal="right"/>
    </xf>
    <xf numFmtId="0" fontId="2" fillId="4" borderId="57" xfId="0" applyFont="1" applyFill="1" applyBorder="1"/>
    <xf numFmtId="1" fontId="0" fillId="0" borderId="4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right"/>
    </xf>
    <xf numFmtId="0" fontId="0" fillId="4" borderId="17" xfId="0" applyFill="1" applyBorder="1" applyAlignment="1"/>
    <xf numFmtId="0" fontId="0" fillId="4" borderId="18" xfId="0" applyFill="1" applyBorder="1" applyAlignment="1"/>
    <xf numFmtId="0" fontId="0" fillId="4" borderId="19" xfId="0" applyFill="1" applyBorder="1" applyAlignment="1"/>
    <xf numFmtId="164" fontId="0" fillId="4" borderId="14" xfId="0" applyNumberFormat="1" applyFill="1" applyBorder="1" applyAlignment="1"/>
    <xf numFmtId="1" fontId="2" fillId="0" borderId="36" xfId="0" applyNumberFormat="1" applyFont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1" xfId="0" applyFont="1" applyBorder="1"/>
    <xf numFmtId="0" fontId="2" fillId="4" borderId="20" xfId="0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6" xfId="0" applyBorder="1" applyAlignment="1"/>
    <xf numFmtId="1" fontId="0" fillId="4" borderId="14" xfId="0" applyNumberFormat="1" applyFill="1" applyBorder="1" applyAlignment="1"/>
    <xf numFmtId="0" fontId="2" fillId="0" borderId="36" xfId="0" applyFont="1" applyBorder="1" applyAlignment="1"/>
    <xf numFmtId="0" fontId="2" fillId="0" borderId="37" xfId="0" applyFont="1" applyBorder="1" applyAlignment="1">
      <alignment horizontal="center"/>
    </xf>
    <xf numFmtId="0" fontId="0" fillId="0" borderId="43" xfId="0" applyBorder="1" applyAlignment="1"/>
    <xf numFmtId="0" fontId="0" fillId="0" borderId="12" xfId="0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4" borderId="6" xfId="0" applyFill="1" applyBorder="1" applyAlignment="1"/>
    <xf numFmtId="0" fontId="0" fillId="2" borderId="42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21" xfId="0" applyNumberForma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0" fontId="2" fillId="0" borderId="4" xfId="0" applyFont="1" applyBorder="1" applyAlignment="1">
      <alignment horizontal="right"/>
    </xf>
    <xf numFmtId="1" fontId="0" fillId="0" borderId="35" xfId="0" applyNumberForma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4" borderId="13" xfId="0" applyFill="1" applyBorder="1" applyAlignment="1">
      <alignment horizontal="right"/>
    </xf>
    <xf numFmtId="0" fontId="0" fillId="4" borderId="13" xfId="0" applyFill="1" applyBorder="1" applyAlignment="1"/>
    <xf numFmtId="0" fontId="2" fillId="4" borderId="8" xfId="0" applyFont="1" applyFill="1" applyBorder="1" applyAlignment="1"/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7" xfId="0" applyFont="1" applyFill="1" applyBorder="1" applyAlignment="1"/>
    <xf numFmtId="0" fontId="2" fillId="4" borderId="6" xfId="0" applyFont="1" applyFill="1" applyBorder="1" applyAlignment="1"/>
    <xf numFmtId="0" fontId="0" fillId="0" borderId="38" xfId="0" applyBorder="1"/>
    <xf numFmtId="0" fontId="1" fillId="0" borderId="39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2" fillId="0" borderId="38" xfId="0" applyFont="1" applyBorder="1"/>
    <xf numFmtId="0" fontId="2" fillId="0" borderId="1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0" fillId="0" borderId="85" xfId="0" applyNumberFormat="1" applyBorder="1"/>
    <xf numFmtId="1" fontId="0" fillId="0" borderId="86" xfId="0" applyNumberFormat="1" applyBorder="1"/>
    <xf numFmtId="1" fontId="0" fillId="0" borderId="87" xfId="0" applyNumberFormat="1" applyBorder="1"/>
    <xf numFmtId="1" fontId="0" fillId="0" borderId="88" xfId="0" applyNumberFormat="1" applyBorder="1"/>
    <xf numFmtId="2" fontId="0" fillId="2" borderId="77" xfId="0" applyNumberFormat="1" applyFill="1" applyBorder="1"/>
    <xf numFmtId="2" fontId="0" fillId="2" borderId="78" xfId="0" applyNumberFormat="1" applyFill="1" applyBorder="1"/>
    <xf numFmtId="2" fontId="0" fillId="2" borderId="79" xfId="0" applyNumberFormat="1" applyFill="1" applyBorder="1"/>
    <xf numFmtId="2" fontId="0" fillId="2" borderId="80" xfId="0" applyNumberFormat="1" applyFill="1" applyBorder="1"/>
    <xf numFmtId="0" fontId="2" fillId="0" borderId="81" xfId="0" applyFont="1" applyFill="1" applyBorder="1"/>
    <xf numFmtId="2" fontId="0" fillId="0" borderId="82" xfId="0" applyNumberFormat="1" applyFill="1" applyBorder="1"/>
    <xf numFmtId="2" fontId="0" fillId="0" borderId="83" xfId="0" applyNumberFormat="1" applyFill="1" applyBorder="1"/>
    <xf numFmtId="2" fontId="0" fillId="0" borderId="81" xfId="0" applyNumberFormat="1" applyFill="1" applyBorder="1"/>
    <xf numFmtId="2" fontId="0" fillId="0" borderId="84" xfId="0" applyNumberFormat="1" applyFill="1" applyBorder="1"/>
    <xf numFmtId="0" fontId="0" fillId="0" borderId="83" xfId="0" applyFill="1" applyBorder="1"/>
    <xf numFmtId="0" fontId="0" fillId="0" borderId="82" xfId="0" applyFill="1" applyBorder="1"/>
    <xf numFmtId="0" fontId="0" fillId="0" borderId="84" xfId="0" applyFill="1" applyBorder="1"/>
    <xf numFmtId="0" fontId="2" fillId="0" borderId="83" xfId="0" applyFont="1" applyFill="1" applyBorder="1"/>
    <xf numFmtId="0" fontId="2" fillId="0" borderId="91" xfId="0" applyFont="1" applyFill="1" applyBorder="1"/>
    <xf numFmtId="0" fontId="2" fillId="0" borderId="92" xfId="0" applyFont="1" applyFill="1" applyBorder="1"/>
    <xf numFmtId="0" fontId="0" fillId="0" borderId="20" xfId="0" applyBorder="1"/>
    <xf numFmtId="0" fontId="0" fillId="0" borderId="3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6" borderId="89" xfId="0" applyFont="1" applyFill="1" applyBorder="1"/>
    <xf numFmtId="0" fontId="0" fillId="6" borderId="93" xfId="0" applyFill="1" applyBorder="1"/>
    <xf numFmtId="0" fontId="2" fillId="2" borderId="90" xfId="0" applyFont="1" applyFill="1" applyBorder="1"/>
    <xf numFmtId="0" fontId="1" fillId="6" borderId="93" xfId="0" applyFont="1" applyFill="1" applyBorder="1" applyAlignment="1">
      <alignment horizontal="center"/>
    </xf>
    <xf numFmtId="0" fontId="1" fillId="6" borderId="96" xfId="0" applyFont="1" applyFill="1" applyBorder="1" applyAlignment="1">
      <alignment horizontal="center"/>
    </xf>
    <xf numFmtId="0" fontId="2" fillId="6" borderId="97" xfId="0" applyFont="1" applyFill="1" applyBorder="1"/>
    <xf numFmtId="0" fontId="2" fillId="6" borderId="95" xfId="0" applyFont="1" applyFill="1" applyBorder="1"/>
    <xf numFmtId="0" fontId="2" fillId="0" borderId="16" xfId="0" applyFont="1" applyFill="1" applyBorder="1"/>
    <xf numFmtId="0" fontId="0" fillId="0" borderId="16" xfId="0" applyFill="1" applyBorder="1"/>
    <xf numFmtId="0" fontId="0" fillId="6" borderId="93" xfId="0" applyFill="1" applyBorder="1" applyAlignment="1">
      <alignment horizontal="center"/>
    </xf>
    <xf numFmtId="0" fontId="0" fillId="6" borderId="94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1" xfId="0" applyFont="1" applyBorder="1"/>
    <xf numFmtId="0" fontId="0" fillId="0" borderId="61" xfId="0" applyBorder="1"/>
    <xf numFmtId="2" fontId="0" fillId="0" borderId="70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" fillId="0" borderId="14" xfId="0" applyFont="1" applyBorder="1" applyAlignment="1">
      <alignment horizontal="right"/>
    </xf>
    <xf numFmtId="2" fontId="0" fillId="0" borderId="44" xfId="0" applyNumberFormat="1" applyBorder="1"/>
    <xf numFmtId="2" fontId="0" fillId="0" borderId="45" xfId="0" applyNumberFormat="1" applyBorder="1"/>
    <xf numFmtId="0" fontId="2" fillId="0" borderId="6" xfId="0" applyFont="1" applyBorder="1"/>
    <xf numFmtId="0" fontId="2" fillId="0" borderId="40" xfId="0" applyFont="1" applyBorder="1"/>
    <xf numFmtId="0" fontId="0" fillId="5" borderId="36" xfId="0" applyFill="1" applyBorder="1"/>
    <xf numFmtId="0" fontId="2" fillId="5" borderId="61" xfId="0" applyFont="1" applyFill="1" applyBorder="1"/>
    <xf numFmtId="0" fontId="2" fillId="5" borderId="61" xfId="0" applyFont="1" applyFill="1" applyBorder="1" applyAlignment="1">
      <alignment horizontal="center"/>
    </xf>
    <xf numFmtId="0" fontId="0" fillId="0" borderId="14" xfId="0" applyBorder="1"/>
    <xf numFmtId="0" fontId="0" fillId="0" borderId="14" xfId="0" applyFill="1" applyBorder="1"/>
    <xf numFmtId="164" fontId="0" fillId="0" borderId="14" xfId="0" applyNumberFormat="1" applyBorder="1"/>
    <xf numFmtId="0" fontId="2" fillId="0" borderId="14" xfId="0" applyFont="1" applyBorder="1"/>
    <xf numFmtId="0" fontId="1" fillId="0" borderId="7" xfId="0" applyFont="1" applyBorder="1" applyAlignment="1">
      <alignment horizontal="center"/>
    </xf>
    <xf numFmtId="0" fontId="0" fillId="5" borderId="12" xfId="0" applyFill="1" applyBorder="1"/>
    <xf numFmtId="0" fontId="2" fillId="0" borderId="13" xfId="0" applyFont="1" applyBorder="1"/>
    <xf numFmtId="0" fontId="2" fillId="0" borderId="42" xfId="0" applyFont="1" applyBorder="1"/>
    <xf numFmtId="0" fontId="2" fillId="0" borderId="61" xfId="0" applyFont="1" applyFill="1" applyBorder="1"/>
    <xf numFmtId="0" fontId="0" fillId="5" borderId="61" xfId="0" applyFill="1" applyBorder="1"/>
    <xf numFmtId="0" fontId="2" fillId="5" borderId="36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13" xfId="0" applyFill="1" applyBorder="1"/>
    <xf numFmtId="0" fontId="2" fillId="5" borderId="39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59" xfId="0" applyFill="1" applyBorder="1"/>
    <xf numFmtId="0" fontId="0" fillId="5" borderId="39" xfId="0" applyFill="1" applyBorder="1"/>
    <xf numFmtId="164" fontId="2" fillId="0" borderId="43" xfId="0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13" xfId="0" applyFont="1" applyBorder="1"/>
    <xf numFmtId="0" fontId="2" fillId="0" borderId="2" xfId="0" applyFont="1" applyFill="1" applyBorder="1" applyAlignment="1">
      <alignment horizontal="left"/>
    </xf>
    <xf numFmtId="0" fontId="0" fillId="0" borderId="37" xfId="0" applyBorder="1"/>
    <xf numFmtId="0" fontId="2" fillId="0" borderId="33" xfId="0" applyFont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0" fillId="0" borderId="52" xfId="0" applyBorder="1"/>
    <xf numFmtId="0" fontId="2" fillId="0" borderId="2" xfId="0" applyFont="1" applyBorder="1"/>
    <xf numFmtId="0" fontId="0" fillId="0" borderId="22" xfId="0" applyFill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2" fillId="0" borderId="57" xfId="0" applyFont="1" applyBorder="1" applyAlignment="1">
      <alignment horizontal="right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Fill="1" applyBorder="1" applyAlignment="1">
      <alignment horizontal="left"/>
    </xf>
    <xf numFmtId="2" fontId="0" fillId="0" borderId="33" xfId="0" applyNumberFormat="1" applyBorder="1"/>
    <xf numFmtId="2" fontId="0" fillId="0" borderId="0" xfId="0" applyNumberFormat="1" applyBorder="1"/>
    <xf numFmtId="2" fontId="0" fillId="0" borderId="0" xfId="0" applyNumberFormat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5" fillId="0" borderId="35" xfId="0" applyFont="1" applyBorder="1"/>
    <xf numFmtId="0" fontId="7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Qaya_fp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CumulativePermThicknesses!$B$4:$B$6</c:f>
              <c:numCache>
                <c:formatCode>0.00</c:formatCode>
                <c:ptCount val="3"/>
                <c:pt idx="0">
                  <c:v>0.125</c:v>
                </c:pt>
                <c:pt idx="1">
                  <c:v>0.47916666666666669</c:v>
                </c:pt>
                <c:pt idx="2">
                  <c:v>1</c:v>
                </c:pt>
              </c:numCache>
            </c:numRef>
          </c:xVal>
          <c:yVal>
            <c:numRef>
              <c:f>CumulativePermThicknesses!$C$4:$C$6</c:f>
              <c:numCache>
                <c:formatCode>General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854552"/>
        <c:axId val="550852200"/>
      </c:scatterChart>
      <c:valAx>
        <c:axId val="550854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2200"/>
        <c:crosses val="autoZero"/>
        <c:crossBetween val="midCat"/>
      </c:valAx>
      <c:valAx>
        <c:axId val="55085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</a:t>
                </a:r>
                <a:r>
                  <a:rPr lang="en-US" baseline="0"/>
                  <a:t> zone thickness (ft)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5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Qtr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CumulativePermThicknesses!$E$4:$E$13</c:f>
              <c:numCache>
                <c:formatCode>0.00</c:formatCode>
                <c:ptCount val="10"/>
                <c:pt idx="0">
                  <c:v>1.0869565217391304E-2</c:v>
                </c:pt>
                <c:pt idx="1">
                  <c:v>5.0724637681159417E-2</c:v>
                </c:pt>
                <c:pt idx="2">
                  <c:v>9.420289855072464E-2</c:v>
                </c:pt>
                <c:pt idx="3">
                  <c:v>0.15579710144927536</c:v>
                </c:pt>
                <c:pt idx="4">
                  <c:v>0.22101449275362317</c:v>
                </c:pt>
                <c:pt idx="5">
                  <c:v>0.28985507246376807</c:v>
                </c:pt>
                <c:pt idx="6">
                  <c:v>0.3876811594202898</c:v>
                </c:pt>
                <c:pt idx="7">
                  <c:v>0.49999999999999994</c:v>
                </c:pt>
                <c:pt idx="8">
                  <c:v>0.71739130434782605</c:v>
                </c:pt>
                <c:pt idx="9">
                  <c:v>1</c:v>
                </c:pt>
              </c:numCache>
            </c:numRef>
          </c:xVal>
          <c:yVal>
            <c:numRef>
              <c:f>CumulativePermThicknesses!$F$4:$F$13</c:f>
              <c:numCache>
                <c:formatCode>General</c:formatCode>
                <c:ptCount val="10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27</c:v>
                </c:pt>
                <c:pt idx="7">
                  <c:v>31</c:v>
                </c:pt>
                <c:pt idx="8">
                  <c:v>60</c:v>
                </c:pt>
                <c:pt idx="9">
                  <c:v>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539120"/>
        <c:axId val="617538728"/>
      </c:scatterChart>
      <c:valAx>
        <c:axId val="61753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38728"/>
        <c:crosses val="autoZero"/>
        <c:crossBetween val="midCat"/>
      </c:valAx>
      <c:valAx>
        <c:axId val="61753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3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Qao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CumulativePermThicknesses!$H$4:$H$7</c:f>
              <c:numCache>
                <c:formatCode>0.00</c:formatCode>
                <c:ptCount val="4"/>
                <c:pt idx="0">
                  <c:v>0.11194029850746269</c:v>
                </c:pt>
                <c:pt idx="1">
                  <c:v>0.27611940298507465</c:v>
                </c:pt>
                <c:pt idx="2">
                  <c:v>0.47761194029850751</c:v>
                </c:pt>
                <c:pt idx="3">
                  <c:v>1</c:v>
                </c:pt>
              </c:numCache>
            </c:numRef>
          </c:xVal>
          <c:yVal>
            <c:numRef>
              <c:f>CumulativePermThicknesses!$I$4:$I$7</c:f>
              <c:numCache>
                <c:formatCode>General</c:formatCode>
                <c:ptCount val="4"/>
                <c:pt idx="0">
                  <c:v>30</c:v>
                </c:pt>
                <c:pt idx="1">
                  <c:v>44</c:v>
                </c:pt>
                <c:pt idx="2">
                  <c:v>54</c:v>
                </c:pt>
                <c:pt idx="3">
                  <c:v>140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99176"/>
        <c:axId val="621598784"/>
      </c:scatterChart>
      <c:valAx>
        <c:axId val="62159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598784"/>
        <c:crosses val="autoZero"/>
        <c:crossBetween val="midCat"/>
      </c:valAx>
      <c:valAx>
        <c:axId val="6215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599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QTcr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CumulativePermThicknesses!$K$4:$K$54</c:f>
              <c:numCache>
                <c:formatCode>0.00</c:formatCode>
                <c:ptCount val="51"/>
                <c:pt idx="0">
                  <c:v>7.3152889539136799E-4</c:v>
                </c:pt>
                <c:pt idx="1">
                  <c:v>2.926115581565472E-3</c:v>
                </c:pt>
                <c:pt idx="2">
                  <c:v>5.8522311631309439E-3</c:v>
                </c:pt>
                <c:pt idx="3">
                  <c:v>8.778346744696415E-3</c:v>
                </c:pt>
                <c:pt idx="4">
                  <c:v>1.1704462326261888E-2</c:v>
                </c:pt>
                <c:pt idx="5">
                  <c:v>1.5362106803218728E-2</c:v>
                </c:pt>
                <c:pt idx="6">
                  <c:v>1.9019751280175568E-2</c:v>
                </c:pt>
                <c:pt idx="7">
                  <c:v>2.2677395757132408E-2</c:v>
                </c:pt>
                <c:pt idx="8">
                  <c:v>2.6335040234089249E-2</c:v>
                </c:pt>
                <c:pt idx="9">
                  <c:v>3.0724213606437456E-2</c:v>
                </c:pt>
                <c:pt idx="10">
                  <c:v>3.5844915874177034E-2</c:v>
                </c:pt>
                <c:pt idx="11">
                  <c:v>4.3160204828090715E-2</c:v>
                </c:pt>
                <c:pt idx="12">
                  <c:v>5.1207022677395762E-2</c:v>
                </c:pt>
                <c:pt idx="13">
                  <c:v>5.925384052670081E-2</c:v>
                </c:pt>
                <c:pt idx="14">
                  <c:v>6.7300658376005851E-2</c:v>
                </c:pt>
                <c:pt idx="15">
                  <c:v>7.6079005120702259E-2</c:v>
                </c:pt>
                <c:pt idx="16">
                  <c:v>8.4857351865398667E-2</c:v>
                </c:pt>
                <c:pt idx="17">
                  <c:v>9.4367227505486456E-2</c:v>
                </c:pt>
                <c:pt idx="18">
                  <c:v>0.10460863204096561</c:v>
                </c:pt>
                <c:pt idx="19">
                  <c:v>0.11485003657644477</c:v>
                </c:pt>
                <c:pt idx="20">
                  <c:v>0.12655449890270665</c:v>
                </c:pt>
                <c:pt idx="21">
                  <c:v>0.13825896122896852</c:v>
                </c:pt>
                <c:pt idx="22">
                  <c:v>0.15069495245062178</c:v>
                </c:pt>
                <c:pt idx="23">
                  <c:v>0.16459400146305778</c:v>
                </c:pt>
                <c:pt idx="24">
                  <c:v>0.17849305047549377</c:v>
                </c:pt>
                <c:pt idx="25">
                  <c:v>0.19312362838332112</c:v>
                </c:pt>
                <c:pt idx="26">
                  <c:v>0.21141185076810531</c:v>
                </c:pt>
                <c:pt idx="27">
                  <c:v>0.22970007315288951</c:v>
                </c:pt>
                <c:pt idx="28">
                  <c:v>0.24945135332845644</c:v>
                </c:pt>
                <c:pt idx="29">
                  <c:v>0.26993416239941476</c:v>
                </c:pt>
                <c:pt idx="30">
                  <c:v>0.29041697147037304</c:v>
                </c:pt>
                <c:pt idx="31">
                  <c:v>0.31089978054133133</c:v>
                </c:pt>
                <c:pt idx="32">
                  <c:v>0.33138258961228961</c:v>
                </c:pt>
                <c:pt idx="33">
                  <c:v>0.35259692757863931</c:v>
                </c:pt>
                <c:pt idx="34">
                  <c:v>0.37527432333577171</c:v>
                </c:pt>
                <c:pt idx="35">
                  <c:v>0.39795171909290411</c:v>
                </c:pt>
                <c:pt idx="36">
                  <c:v>0.42355523043160198</c:v>
                </c:pt>
                <c:pt idx="37">
                  <c:v>0.44989027066569121</c:v>
                </c:pt>
                <c:pt idx="38">
                  <c:v>0.47768836869056319</c:v>
                </c:pt>
                <c:pt idx="39">
                  <c:v>0.51133869787856612</c:v>
                </c:pt>
                <c:pt idx="40">
                  <c:v>0.54498902706656904</c:v>
                </c:pt>
                <c:pt idx="41">
                  <c:v>0.58083394294074608</c:v>
                </c:pt>
                <c:pt idx="42">
                  <c:v>0.61814191660570583</c:v>
                </c:pt>
                <c:pt idx="43">
                  <c:v>0.65837600585223111</c:v>
                </c:pt>
                <c:pt idx="44">
                  <c:v>0.70007315288953909</c:v>
                </c:pt>
                <c:pt idx="45">
                  <c:v>0.74250182882223847</c:v>
                </c:pt>
                <c:pt idx="46">
                  <c:v>0.78639356254572057</c:v>
                </c:pt>
                <c:pt idx="47">
                  <c:v>0.83686905632772501</c:v>
                </c:pt>
                <c:pt idx="48">
                  <c:v>0.89027066569129487</c:v>
                </c:pt>
                <c:pt idx="49">
                  <c:v>0.94367227505486473</c:v>
                </c:pt>
                <c:pt idx="50">
                  <c:v>1</c:v>
                </c:pt>
              </c:numCache>
            </c:numRef>
          </c:xVal>
          <c:yVal>
            <c:numRef>
              <c:f>CumulativePermThicknesses!$L$4:$L$54</c:f>
              <c:numCache>
                <c:formatCode>General</c:formatCode>
                <c:ptCount val="5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19</c:v>
                </c:pt>
                <c:pt idx="24">
                  <c:v>19</c:v>
                </c:pt>
                <c:pt idx="25">
                  <c:v>20</c:v>
                </c:pt>
                <c:pt idx="26">
                  <c:v>25</c:v>
                </c:pt>
                <c:pt idx="27">
                  <c:v>25</c:v>
                </c:pt>
                <c:pt idx="28">
                  <c:v>27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29</c:v>
                </c:pt>
                <c:pt idx="34">
                  <c:v>31</c:v>
                </c:pt>
                <c:pt idx="35">
                  <c:v>31</c:v>
                </c:pt>
                <c:pt idx="36">
                  <c:v>35</c:v>
                </c:pt>
                <c:pt idx="37">
                  <c:v>36</c:v>
                </c:pt>
                <c:pt idx="38">
                  <c:v>38</c:v>
                </c:pt>
                <c:pt idx="39">
                  <c:v>46</c:v>
                </c:pt>
                <c:pt idx="40">
                  <c:v>46</c:v>
                </c:pt>
                <c:pt idx="41">
                  <c:v>49</c:v>
                </c:pt>
                <c:pt idx="42">
                  <c:v>51</c:v>
                </c:pt>
                <c:pt idx="43">
                  <c:v>55</c:v>
                </c:pt>
                <c:pt idx="44">
                  <c:v>57</c:v>
                </c:pt>
                <c:pt idx="45">
                  <c:v>58</c:v>
                </c:pt>
                <c:pt idx="46">
                  <c:v>60</c:v>
                </c:pt>
                <c:pt idx="47">
                  <c:v>69</c:v>
                </c:pt>
                <c:pt idx="48">
                  <c:v>73</c:v>
                </c:pt>
                <c:pt idx="49">
                  <c:v>73</c:v>
                </c:pt>
                <c:pt idx="50">
                  <c:v>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50432"/>
        <c:axId val="621738896"/>
      </c:scatterChart>
      <c:valAx>
        <c:axId val="62155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38896"/>
        <c:crosses val="autoZero"/>
        <c:crossBetween val="midCat"/>
      </c:valAx>
      <c:valAx>
        <c:axId val="6217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55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QTsa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CumulativePermThicknesses!$N$4:$N$148</c:f>
              <c:numCache>
                <c:formatCode>0.00</c:formatCode>
                <c:ptCount val="145"/>
                <c:pt idx="0">
                  <c:v>3.2310177705977385E-4</c:v>
                </c:pt>
                <c:pt idx="1">
                  <c:v>6.462035541195477E-4</c:v>
                </c:pt>
                <c:pt idx="2">
                  <c:v>9.6930533117932155E-4</c:v>
                </c:pt>
                <c:pt idx="3">
                  <c:v>1.4539579967689823E-3</c:v>
                </c:pt>
                <c:pt idx="4">
                  <c:v>1.9386106623586431E-3</c:v>
                </c:pt>
                <c:pt idx="5">
                  <c:v>2.4232633279483036E-3</c:v>
                </c:pt>
                <c:pt idx="6">
                  <c:v>2.9079159935379642E-3</c:v>
                </c:pt>
                <c:pt idx="7">
                  <c:v>3.3925686591276248E-3</c:v>
                </c:pt>
                <c:pt idx="8">
                  <c:v>3.8772213247172853E-3</c:v>
                </c:pt>
                <c:pt idx="9">
                  <c:v>4.3618739903069463E-3</c:v>
                </c:pt>
                <c:pt idx="10">
                  <c:v>4.8465266558966073E-3</c:v>
                </c:pt>
                <c:pt idx="11">
                  <c:v>5.3311793214862683E-3</c:v>
                </c:pt>
                <c:pt idx="12">
                  <c:v>5.8158319870759293E-3</c:v>
                </c:pt>
                <c:pt idx="13">
                  <c:v>6.3004846526655903E-3</c:v>
                </c:pt>
                <c:pt idx="14">
                  <c:v>6.946688206785138E-3</c:v>
                </c:pt>
                <c:pt idx="15">
                  <c:v>7.5928917609046857E-3</c:v>
                </c:pt>
                <c:pt idx="16">
                  <c:v>8.2390953150242342E-3</c:v>
                </c:pt>
                <c:pt idx="17">
                  <c:v>9.0468497576736695E-3</c:v>
                </c:pt>
                <c:pt idx="18">
                  <c:v>9.8546042003231048E-3</c:v>
                </c:pt>
                <c:pt idx="19">
                  <c:v>1.066235864297254E-2</c:v>
                </c:pt>
                <c:pt idx="20">
                  <c:v>1.1470113085621975E-2</c:v>
                </c:pt>
                <c:pt idx="21">
                  <c:v>1.2277867528271411E-2</c:v>
                </c:pt>
                <c:pt idx="22">
                  <c:v>1.3247172859450733E-2</c:v>
                </c:pt>
                <c:pt idx="23">
                  <c:v>1.4216478190630055E-2</c:v>
                </c:pt>
                <c:pt idx="24">
                  <c:v>1.5185783521809377E-2</c:v>
                </c:pt>
                <c:pt idx="25">
                  <c:v>1.6155088852988699E-2</c:v>
                </c:pt>
                <c:pt idx="26">
                  <c:v>1.7285945072697907E-2</c:v>
                </c:pt>
                <c:pt idx="27">
                  <c:v>1.8416801292407116E-2</c:v>
                </c:pt>
                <c:pt idx="28">
                  <c:v>1.9547657512116325E-2</c:v>
                </c:pt>
                <c:pt idx="29">
                  <c:v>2.0840064620355418E-2</c:v>
                </c:pt>
                <c:pt idx="30">
                  <c:v>2.2132471728594512E-2</c:v>
                </c:pt>
                <c:pt idx="31">
                  <c:v>2.3424878836833606E-2</c:v>
                </c:pt>
                <c:pt idx="32">
                  <c:v>2.4717285945072699E-2</c:v>
                </c:pt>
                <c:pt idx="33">
                  <c:v>2.6171243941841681E-2</c:v>
                </c:pt>
                <c:pt idx="34">
                  <c:v>2.7625201938610663E-2</c:v>
                </c:pt>
                <c:pt idx="35">
                  <c:v>2.9079159935379646E-2</c:v>
                </c:pt>
                <c:pt idx="36">
                  <c:v>3.0533117932148628E-2</c:v>
                </c:pt>
                <c:pt idx="37">
                  <c:v>3.1987075928917613E-2</c:v>
                </c:pt>
                <c:pt idx="38">
                  <c:v>3.3602584814216484E-2</c:v>
                </c:pt>
                <c:pt idx="39">
                  <c:v>3.5218093699515354E-2</c:v>
                </c:pt>
                <c:pt idx="40">
                  <c:v>3.6833602584814225E-2</c:v>
                </c:pt>
                <c:pt idx="41">
                  <c:v>3.8449111470113095E-2</c:v>
                </c:pt>
                <c:pt idx="42">
                  <c:v>4.0064620355411966E-2</c:v>
                </c:pt>
                <c:pt idx="43">
                  <c:v>4.1680129240710836E-2</c:v>
                </c:pt>
                <c:pt idx="44">
                  <c:v>4.3457189014539592E-2</c:v>
                </c:pt>
                <c:pt idx="45">
                  <c:v>4.5234248788368348E-2</c:v>
                </c:pt>
                <c:pt idx="46">
                  <c:v>4.7172859450726988E-2</c:v>
                </c:pt>
                <c:pt idx="47">
                  <c:v>4.9111470113085628E-2</c:v>
                </c:pt>
                <c:pt idx="48">
                  <c:v>5.1050080775444269E-2</c:v>
                </c:pt>
                <c:pt idx="49">
                  <c:v>5.3150242326332801E-2</c:v>
                </c:pt>
                <c:pt idx="50">
                  <c:v>5.5411954765751219E-2</c:v>
                </c:pt>
                <c:pt idx="51">
                  <c:v>5.7673667205169636E-2</c:v>
                </c:pt>
                <c:pt idx="52">
                  <c:v>6.025848142164783E-2</c:v>
                </c:pt>
                <c:pt idx="53">
                  <c:v>6.2843295638126018E-2</c:v>
                </c:pt>
                <c:pt idx="54">
                  <c:v>6.558966074313409E-2</c:v>
                </c:pt>
                <c:pt idx="55">
                  <c:v>6.8336025848142162E-2</c:v>
                </c:pt>
                <c:pt idx="56">
                  <c:v>7.1243941841680133E-2</c:v>
                </c:pt>
                <c:pt idx="57">
                  <c:v>7.4151857835218105E-2</c:v>
                </c:pt>
                <c:pt idx="58">
                  <c:v>7.7221324717285961E-2</c:v>
                </c:pt>
                <c:pt idx="59">
                  <c:v>8.0452342487883702E-2</c:v>
                </c:pt>
                <c:pt idx="60">
                  <c:v>8.3683360258481443E-2</c:v>
                </c:pt>
                <c:pt idx="61">
                  <c:v>8.7075928917609069E-2</c:v>
                </c:pt>
                <c:pt idx="62">
                  <c:v>9.0468497576736695E-2</c:v>
                </c:pt>
                <c:pt idx="63">
                  <c:v>9.4022617124394206E-2</c:v>
                </c:pt>
                <c:pt idx="64">
                  <c:v>9.7738287560581602E-2</c:v>
                </c:pt>
                <c:pt idx="65">
                  <c:v>0.10161550888529888</c:v>
                </c:pt>
                <c:pt idx="66">
                  <c:v>0.10549273021001616</c:v>
                </c:pt>
                <c:pt idx="67">
                  <c:v>0.10953150242326334</c:v>
                </c:pt>
                <c:pt idx="68">
                  <c:v>0.11373182552504041</c:v>
                </c:pt>
                <c:pt idx="69">
                  <c:v>0.11809369951534736</c:v>
                </c:pt>
                <c:pt idx="70">
                  <c:v>0.12245557350565431</c:v>
                </c:pt>
                <c:pt idx="71">
                  <c:v>0.12697899838449114</c:v>
                </c:pt>
                <c:pt idx="72">
                  <c:v>0.13150242326332798</c:v>
                </c:pt>
                <c:pt idx="73">
                  <c:v>0.13618739903069471</c:v>
                </c:pt>
                <c:pt idx="74">
                  <c:v>0.14087237479806144</c:v>
                </c:pt>
                <c:pt idx="75">
                  <c:v>0.14555735056542818</c:v>
                </c:pt>
                <c:pt idx="76">
                  <c:v>0.15040387722132478</c:v>
                </c:pt>
                <c:pt idx="77">
                  <c:v>0.15541195476575129</c:v>
                </c:pt>
                <c:pt idx="78">
                  <c:v>0.16042003231017779</c:v>
                </c:pt>
                <c:pt idx="79">
                  <c:v>0.16558966074313416</c:v>
                </c:pt>
                <c:pt idx="80">
                  <c:v>0.17075928917609054</c:v>
                </c:pt>
                <c:pt idx="81">
                  <c:v>0.17609046849757681</c:v>
                </c:pt>
                <c:pt idx="82">
                  <c:v>0.18158319870759296</c:v>
                </c:pt>
                <c:pt idx="83">
                  <c:v>0.187237479806139</c:v>
                </c:pt>
                <c:pt idx="84">
                  <c:v>0.19305331179321494</c:v>
                </c:pt>
                <c:pt idx="85">
                  <c:v>0.19886914378029089</c:v>
                </c:pt>
                <c:pt idx="86">
                  <c:v>0.2050080775444266</c:v>
                </c:pt>
                <c:pt idx="87">
                  <c:v>0.21114701130856231</c:v>
                </c:pt>
                <c:pt idx="88">
                  <c:v>0.21744749596122789</c:v>
                </c:pt>
                <c:pt idx="89">
                  <c:v>0.22390953150242338</c:v>
                </c:pt>
                <c:pt idx="90">
                  <c:v>0.23037156704361886</c:v>
                </c:pt>
                <c:pt idx="91">
                  <c:v>0.23699515347334421</c:v>
                </c:pt>
                <c:pt idx="92">
                  <c:v>0.24378029079159946</c:v>
                </c:pt>
                <c:pt idx="93">
                  <c:v>0.25072697899838459</c:v>
                </c:pt>
                <c:pt idx="94">
                  <c:v>0.25767366720516971</c:v>
                </c:pt>
                <c:pt idx="95">
                  <c:v>0.26462035541195483</c:v>
                </c:pt>
                <c:pt idx="96">
                  <c:v>0.27172859450726988</c:v>
                </c:pt>
                <c:pt idx="97">
                  <c:v>0.27883683360258493</c:v>
                </c:pt>
                <c:pt idx="98">
                  <c:v>0.2864297253634896</c:v>
                </c:pt>
                <c:pt idx="99">
                  <c:v>0.29402261712439426</c:v>
                </c:pt>
                <c:pt idx="100">
                  <c:v>0.30161550888529892</c:v>
                </c:pt>
                <c:pt idx="101">
                  <c:v>0.30969305331179325</c:v>
                </c:pt>
                <c:pt idx="102">
                  <c:v>0.31793214862681751</c:v>
                </c:pt>
                <c:pt idx="103">
                  <c:v>0.32617124394184177</c:v>
                </c:pt>
                <c:pt idx="104">
                  <c:v>0.33441033925686603</c:v>
                </c:pt>
                <c:pt idx="105">
                  <c:v>0.34281098546042016</c:v>
                </c:pt>
                <c:pt idx="106">
                  <c:v>0.35153473344103403</c:v>
                </c:pt>
                <c:pt idx="107">
                  <c:v>0.3602584814216479</c:v>
                </c:pt>
                <c:pt idx="108">
                  <c:v>0.36930533117932157</c:v>
                </c:pt>
                <c:pt idx="109">
                  <c:v>0.37851373182552511</c:v>
                </c:pt>
                <c:pt idx="110">
                  <c:v>0.38788368336025858</c:v>
                </c:pt>
                <c:pt idx="111">
                  <c:v>0.39741518578352192</c:v>
                </c:pt>
                <c:pt idx="112">
                  <c:v>0.40694668820678526</c:v>
                </c:pt>
                <c:pt idx="113">
                  <c:v>0.41663974151857847</c:v>
                </c:pt>
                <c:pt idx="114">
                  <c:v>0.42633279483037168</c:v>
                </c:pt>
                <c:pt idx="115">
                  <c:v>0.43634894991922468</c:v>
                </c:pt>
                <c:pt idx="116">
                  <c:v>0.44668820678513743</c:v>
                </c:pt>
                <c:pt idx="117">
                  <c:v>0.45702746365105018</c:v>
                </c:pt>
                <c:pt idx="118">
                  <c:v>0.4678513731825526</c:v>
                </c:pt>
                <c:pt idx="119">
                  <c:v>0.47883683360258489</c:v>
                </c:pt>
                <c:pt idx="120">
                  <c:v>0.49046849757673677</c:v>
                </c:pt>
                <c:pt idx="121">
                  <c:v>0.50226171243941853</c:v>
                </c:pt>
                <c:pt idx="122">
                  <c:v>0.51405492730210023</c:v>
                </c:pt>
                <c:pt idx="123">
                  <c:v>0.52617124394184178</c:v>
                </c:pt>
                <c:pt idx="124">
                  <c:v>0.53861066235864308</c:v>
                </c:pt>
                <c:pt idx="125">
                  <c:v>0.55105008077544437</c:v>
                </c:pt>
                <c:pt idx="126">
                  <c:v>0.56348949919224567</c:v>
                </c:pt>
                <c:pt idx="127">
                  <c:v>0.57641357027463658</c:v>
                </c:pt>
                <c:pt idx="128">
                  <c:v>0.58966074313408734</c:v>
                </c:pt>
                <c:pt idx="129">
                  <c:v>0.60306946688206797</c:v>
                </c:pt>
                <c:pt idx="130">
                  <c:v>0.61663974151857848</c:v>
                </c:pt>
                <c:pt idx="131">
                  <c:v>0.63053311793214872</c:v>
                </c:pt>
                <c:pt idx="132">
                  <c:v>0.64491114701130869</c:v>
                </c:pt>
                <c:pt idx="133">
                  <c:v>0.66074313408723762</c:v>
                </c:pt>
                <c:pt idx="134">
                  <c:v>0.67673667205169641</c:v>
                </c:pt>
                <c:pt idx="135">
                  <c:v>0.69353796445880467</c:v>
                </c:pt>
                <c:pt idx="136">
                  <c:v>0.71389337641357042</c:v>
                </c:pt>
                <c:pt idx="137">
                  <c:v>0.73521809369951552</c:v>
                </c:pt>
                <c:pt idx="138">
                  <c:v>0.75670436187399048</c:v>
                </c:pt>
                <c:pt idx="139">
                  <c:v>0.78093699515347348</c:v>
                </c:pt>
                <c:pt idx="140">
                  <c:v>0.81437802907916002</c:v>
                </c:pt>
                <c:pt idx="141">
                  <c:v>0.84798061389337653</c:v>
                </c:pt>
                <c:pt idx="142">
                  <c:v>0.88885298869143792</c:v>
                </c:pt>
                <c:pt idx="143">
                  <c:v>0.94135702746365113</c:v>
                </c:pt>
                <c:pt idx="144">
                  <c:v>1</c:v>
                </c:pt>
              </c:numCache>
            </c:numRef>
          </c:xVal>
          <c:yVal>
            <c:numRef>
              <c:f>CumulativePermThicknesses!$O$4:$O$148</c:f>
              <c:numCache>
                <c:formatCode>General</c:formatCode>
                <c:ptCount val="1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16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18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20</c:v>
                </c:pt>
                <c:pt idx="61">
                  <c:v>21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27</c:v>
                </c:pt>
                <c:pt idx="71">
                  <c:v>28</c:v>
                </c:pt>
                <c:pt idx="72">
                  <c:v>28</c:v>
                </c:pt>
                <c:pt idx="73">
                  <c:v>29</c:v>
                </c:pt>
                <c:pt idx="74">
                  <c:v>29</c:v>
                </c:pt>
                <c:pt idx="75">
                  <c:v>29</c:v>
                </c:pt>
                <c:pt idx="76">
                  <c:v>30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32</c:v>
                </c:pt>
                <c:pt idx="81">
                  <c:v>33</c:v>
                </c:pt>
                <c:pt idx="82">
                  <c:v>34</c:v>
                </c:pt>
                <c:pt idx="83">
                  <c:v>35</c:v>
                </c:pt>
                <c:pt idx="84">
                  <c:v>36</c:v>
                </c:pt>
                <c:pt idx="85">
                  <c:v>36</c:v>
                </c:pt>
                <c:pt idx="86">
                  <c:v>38</c:v>
                </c:pt>
                <c:pt idx="87">
                  <c:v>38</c:v>
                </c:pt>
                <c:pt idx="88">
                  <c:v>39</c:v>
                </c:pt>
                <c:pt idx="89">
                  <c:v>40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43</c:v>
                </c:pt>
                <c:pt idx="95">
                  <c:v>43</c:v>
                </c:pt>
                <c:pt idx="96">
                  <c:v>44</c:v>
                </c:pt>
                <c:pt idx="97">
                  <c:v>44</c:v>
                </c:pt>
                <c:pt idx="98">
                  <c:v>47</c:v>
                </c:pt>
                <c:pt idx="99">
                  <c:v>47</c:v>
                </c:pt>
                <c:pt idx="100">
                  <c:v>47</c:v>
                </c:pt>
                <c:pt idx="101">
                  <c:v>50</c:v>
                </c:pt>
                <c:pt idx="102">
                  <c:v>51</c:v>
                </c:pt>
                <c:pt idx="103">
                  <c:v>51</c:v>
                </c:pt>
                <c:pt idx="104">
                  <c:v>51</c:v>
                </c:pt>
                <c:pt idx="105">
                  <c:v>52</c:v>
                </c:pt>
                <c:pt idx="106">
                  <c:v>54</c:v>
                </c:pt>
                <c:pt idx="107">
                  <c:v>54</c:v>
                </c:pt>
                <c:pt idx="108">
                  <c:v>56</c:v>
                </c:pt>
                <c:pt idx="109">
                  <c:v>57</c:v>
                </c:pt>
                <c:pt idx="110">
                  <c:v>58</c:v>
                </c:pt>
                <c:pt idx="111">
                  <c:v>59</c:v>
                </c:pt>
                <c:pt idx="112">
                  <c:v>59</c:v>
                </c:pt>
                <c:pt idx="113">
                  <c:v>60</c:v>
                </c:pt>
                <c:pt idx="114">
                  <c:v>60</c:v>
                </c:pt>
                <c:pt idx="115">
                  <c:v>62</c:v>
                </c:pt>
                <c:pt idx="116">
                  <c:v>64</c:v>
                </c:pt>
                <c:pt idx="117">
                  <c:v>64</c:v>
                </c:pt>
                <c:pt idx="118">
                  <c:v>67</c:v>
                </c:pt>
                <c:pt idx="119">
                  <c:v>68</c:v>
                </c:pt>
                <c:pt idx="120">
                  <c:v>72</c:v>
                </c:pt>
                <c:pt idx="121">
                  <c:v>73</c:v>
                </c:pt>
                <c:pt idx="122">
                  <c:v>73</c:v>
                </c:pt>
                <c:pt idx="123">
                  <c:v>75</c:v>
                </c:pt>
                <c:pt idx="124">
                  <c:v>77</c:v>
                </c:pt>
                <c:pt idx="125">
                  <c:v>77</c:v>
                </c:pt>
                <c:pt idx="126">
                  <c:v>77</c:v>
                </c:pt>
                <c:pt idx="127">
                  <c:v>80</c:v>
                </c:pt>
                <c:pt idx="128">
                  <c:v>82</c:v>
                </c:pt>
                <c:pt idx="129">
                  <c:v>83</c:v>
                </c:pt>
                <c:pt idx="130">
                  <c:v>84</c:v>
                </c:pt>
                <c:pt idx="131">
                  <c:v>86</c:v>
                </c:pt>
                <c:pt idx="132">
                  <c:v>89</c:v>
                </c:pt>
                <c:pt idx="133">
                  <c:v>98</c:v>
                </c:pt>
                <c:pt idx="134">
                  <c:v>99</c:v>
                </c:pt>
                <c:pt idx="135">
                  <c:v>104</c:v>
                </c:pt>
                <c:pt idx="136">
                  <c:v>126</c:v>
                </c:pt>
                <c:pt idx="137">
                  <c:v>132</c:v>
                </c:pt>
                <c:pt idx="138">
                  <c:v>133</c:v>
                </c:pt>
                <c:pt idx="139">
                  <c:v>150</c:v>
                </c:pt>
                <c:pt idx="140">
                  <c:v>207</c:v>
                </c:pt>
                <c:pt idx="141">
                  <c:v>208</c:v>
                </c:pt>
                <c:pt idx="142">
                  <c:v>253</c:v>
                </c:pt>
                <c:pt idx="143">
                  <c:v>325</c:v>
                </c:pt>
                <c:pt idx="144">
                  <c:v>363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751424"/>
        <c:axId val="551751032"/>
      </c:scatterChart>
      <c:valAx>
        <c:axId val="55175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</a:t>
                </a:r>
                <a:r>
                  <a:rPr lang="en-US" baseline="0"/>
                  <a:t> fraction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751032"/>
        <c:crosses val="autoZero"/>
        <c:crossBetween val="midCat"/>
      </c:valAx>
      <c:valAx>
        <c:axId val="55175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75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QTst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CumulativePermThicknesses!$Q$4:$Q$10</c:f>
              <c:numCache>
                <c:formatCode>0.00</c:formatCode>
                <c:ptCount val="7"/>
                <c:pt idx="0">
                  <c:v>9.1743119266055051E-3</c:v>
                </c:pt>
                <c:pt idx="1">
                  <c:v>6.4220183486238536E-2</c:v>
                </c:pt>
                <c:pt idx="2">
                  <c:v>0.21100917431192662</c:v>
                </c:pt>
                <c:pt idx="3">
                  <c:v>0.37614678899082571</c:v>
                </c:pt>
                <c:pt idx="4">
                  <c:v>0.55963302752293576</c:v>
                </c:pt>
                <c:pt idx="5">
                  <c:v>0.74311926605504586</c:v>
                </c:pt>
                <c:pt idx="6">
                  <c:v>1</c:v>
                </c:pt>
              </c:numCache>
            </c:numRef>
          </c:xVal>
          <c:yVal>
            <c:numRef>
              <c:f>CumulativePermThicknesses!$R$4:$R$10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969648"/>
        <c:axId val="558969256"/>
      </c:scatterChart>
      <c:valAx>
        <c:axId val="55896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69256"/>
        <c:crosses val="autoZero"/>
        <c:crossBetween val="midCat"/>
      </c:valAx>
      <c:valAx>
        <c:axId val="5589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>
            <c:manualLayout>
              <c:xMode val="edge"/>
              <c:yMode val="edge"/>
              <c:x val="2.3504273504273504E-2"/>
              <c:y val="0.37573308544765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6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QTsp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CumulativePermThicknesses!$T$4:$T$29</c:f>
              <c:numCache>
                <c:formatCode>0.00</c:formatCode>
                <c:ptCount val="26"/>
                <c:pt idx="0">
                  <c:v>1.99501246882793E-3</c:v>
                </c:pt>
                <c:pt idx="1">
                  <c:v>4.9875311720698253E-3</c:v>
                </c:pt>
                <c:pt idx="2">
                  <c:v>9.4763092269326693E-3</c:v>
                </c:pt>
                <c:pt idx="3">
                  <c:v>1.4962593516209478E-2</c:v>
                </c:pt>
                <c:pt idx="4">
                  <c:v>2.0448877805486286E-2</c:v>
                </c:pt>
                <c:pt idx="5">
                  <c:v>2.7431421446384042E-2</c:v>
                </c:pt>
                <c:pt idx="6">
                  <c:v>3.4413965087281798E-2</c:v>
                </c:pt>
                <c:pt idx="7">
                  <c:v>4.488778054862843E-2</c:v>
                </c:pt>
                <c:pt idx="8">
                  <c:v>5.6857855361596009E-2</c:v>
                </c:pt>
                <c:pt idx="9">
                  <c:v>6.932668329177058E-2</c:v>
                </c:pt>
                <c:pt idx="10">
                  <c:v>8.3291770573566098E-2</c:v>
                </c:pt>
                <c:pt idx="11">
                  <c:v>9.9251870324189542E-2</c:v>
                </c:pt>
                <c:pt idx="12">
                  <c:v>0.11720698254364091</c:v>
                </c:pt>
                <c:pt idx="13">
                  <c:v>0.13765586034912719</c:v>
                </c:pt>
                <c:pt idx="14">
                  <c:v>0.15960099750623441</c:v>
                </c:pt>
                <c:pt idx="15">
                  <c:v>0.18204488778054861</c:v>
                </c:pt>
                <c:pt idx="16">
                  <c:v>0.20548628428927679</c:v>
                </c:pt>
                <c:pt idx="17">
                  <c:v>0.23042394014962592</c:v>
                </c:pt>
                <c:pt idx="18">
                  <c:v>0.25586034912718203</c:v>
                </c:pt>
                <c:pt idx="19">
                  <c:v>0.28179551122194513</c:v>
                </c:pt>
                <c:pt idx="20">
                  <c:v>0.30822942643391521</c:v>
                </c:pt>
                <c:pt idx="21">
                  <c:v>0.33865336658354117</c:v>
                </c:pt>
                <c:pt idx="22">
                  <c:v>0.38304239401496259</c:v>
                </c:pt>
                <c:pt idx="23">
                  <c:v>0.58503740648379055</c:v>
                </c:pt>
                <c:pt idx="24">
                  <c:v>0.79002493765586035</c:v>
                </c:pt>
                <c:pt idx="25">
                  <c:v>1</c:v>
                </c:pt>
              </c:numCache>
            </c:numRef>
          </c:xVal>
          <c:yVal>
            <c:numRef>
              <c:f>CumulativePermThicknesses!$U$4:$U$29</c:f>
              <c:numCache>
                <c:formatCode>General</c:formatCode>
                <c:ptCount val="26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24</c:v>
                </c:pt>
                <c:pt idx="9">
                  <c:v>25</c:v>
                </c:pt>
                <c:pt idx="10">
                  <c:v>28</c:v>
                </c:pt>
                <c:pt idx="11">
                  <c:v>32</c:v>
                </c:pt>
                <c:pt idx="12">
                  <c:v>36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61</c:v>
                </c:pt>
                <c:pt idx="22">
                  <c:v>89</c:v>
                </c:pt>
                <c:pt idx="23">
                  <c:v>405</c:v>
                </c:pt>
                <c:pt idx="24">
                  <c:v>411</c:v>
                </c:pt>
                <c:pt idx="25">
                  <c:v>421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94296"/>
        <c:axId val="554310160"/>
      </c:scatterChart>
      <c:valAx>
        <c:axId val="25549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10160"/>
        <c:crosses val="autoZero"/>
        <c:crossBetween val="midCat"/>
      </c:valAx>
      <c:valAx>
        <c:axId val="5543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</a:t>
                </a:r>
                <a:r>
                  <a:rPr lang="en-US" baseline="0"/>
                  <a:t> thickness (ft)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504273504273504E-2"/>
              <c:y val="0.3849923447069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94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CumulativePermThicknesses!$W$4:$W$48</c:f>
              <c:numCache>
                <c:formatCode>0.00</c:formatCode>
                <c:ptCount val="45"/>
                <c:pt idx="0">
                  <c:v>2.5348542458808617E-3</c:v>
                </c:pt>
                <c:pt idx="1">
                  <c:v>5.0697084917617234E-3</c:v>
                </c:pt>
                <c:pt idx="2">
                  <c:v>8.8719898605830166E-3</c:v>
                </c:pt>
                <c:pt idx="3">
                  <c:v>1.2674271229404309E-2</c:v>
                </c:pt>
                <c:pt idx="4">
                  <c:v>1.6476552598225603E-2</c:v>
                </c:pt>
                <c:pt idx="5">
                  <c:v>2.0278833967046897E-2</c:v>
                </c:pt>
                <c:pt idx="6">
                  <c:v>2.5348542458808621E-2</c:v>
                </c:pt>
                <c:pt idx="7">
                  <c:v>3.0418250950570346E-2</c:v>
                </c:pt>
                <c:pt idx="8">
                  <c:v>3.5487959442332066E-2</c:v>
                </c:pt>
                <c:pt idx="9">
                  <c:v>4.0557667934093787E-2</c:v>
                </c:pt>
                <c:pt idx="10">
                  <c:v>4.5627376425855508E-2</c:v>
                </c:pt>
                <c:pt idx="11">
                  <c:v>5.0697084917617229E-2</c:v>
                </c:pt>
                <c:pt idx="12">
                  <c:v>5.703422053231938E-2</c:v>
                </c:pt>
                <c:pt idx="13">
                  <c:v>6.4638783269961961E-2</c:v>
                </c:pt>
                <c:pt idx="14">
                  <c:v>7.2243346007604542E-2</c:v>
                </c:pt>
                <c:pt idx="15">
                  <c:v>7.9847908745247123E-2</c:v>
                </c:pt>
                <c:pt idx="16">
                  <c:v>8.7452471482889704E-2</c:v>
                </c:pt>
                <c:pt idx="17">
                  <c:v>9.5057034220532285E-2</c:v>
                </c:pt>
                <c:pt idx="18">
                  <c:v>0.10266159695817487</c:v>
                </c:pt>
                <c:pt idx="19">
                  <c:v>0.11153358681875788</c:v>
                </c:pt>
                <c:pt idx="20">
                  <c:v>0.1204055766793409</c:v>
                </c:pt>
                <c:pt idx="21">
                  <c:v>0.13054499366286434</c:v>
                </c:pt>
                <c:pt idx="22">
                  <c:v>0.14068441064638779</c:v>
                </c:pt>
                <c:pt idx="23">
                  <c:v>0.15209125475285168</c:v>
                </c:pt>
                <c:pt idx="24">
                  <c:v>0.16349809885931554</c:v>
                </c:pt>
                <c:pt idx="25">
                  <c:v>0.17490494296577941</c:v>
                </c:pt>
                <c:pt idx="26">
                  <c:v>0.18757921419518372</c:v>
                </c:pt>
                <c:pt idx="27">
                  <c:v>0.20025348542458804</c:v>
                </c:pt>
                <c:pt idx="28">
                  <c:v>0.2154626108998732</c:v>
                </c:pt>
                <c:pt idx="29">
                  <c:v>0.23447401774397966</c:v>
                </c:pt>
                <c:pt idx="30">
                  <c:v>0.25728770595690742</c:v>
                </c:pt>
                <c:pt idx="31">
                  <c:v>0.28643852978453732</c:v>
                </c:pt>
                <c:pt idx="32">
                  <c:v>0.31685678073510765</c:v>
                </c:pt>
                <c:pt idx="33">
                  <c:v>0.34854245880861845</c:v>
                </c:pt>
                <c:pt idx="34">
                  <c:v>0.3802281368821292</c:v>
                </c:pt>
                <c:pt idx="35">
                  <c:v>0.41318124207858042</c:v>
                </c:pt>
                <c:pt idx="36">
                  <c:v>0.46007604562737636</c:v>
                </c:pt>
                <c:pt idx="37">
                  <c:v>0.5069708491761723</c:v>
                </c:pt>
                <c:pt idx="38">
                  <c:v>0.56020278833967041</c:v>
                </c:pt>
                <c:pt idx="39">
                  <c:v>0.62103929024081106</c:v>
                </c:pt>
                <c:pt idx="40">
                  <c:v>0.69201520912547521</c:v>
                </c:pt>
                <c:pt idx="41">
                  <c:v>0.76299112801013935</c:v>
                </c:pt>
                <c:pt idx="42">
                  <c:v>0.83650190114068435</c:v>
                </c:pt>
                <c:pt idx="43">
                  <c:v>0.91508238276299103</c:v>
                </c:pt>
                <c:pt idx="44">
                  <c:v>0.99999999999999989</c:v>
                </c:pt>
              </c:numCache>
            </c:numRef>
          </c:xVal>
          <c:yVal>
            <c:numRef>
              <c:f>CumulativePermThicknesses!$X$4:$X$48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15</c:v>
                </c:pt>
                <c:pt idx="30">
                  <c:v>18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25</c:v>
                </c:pt>
                <c:pt idx="35">
                  <c:v>26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48</c:v>
                </c:pt>
                <c:pt idx="40">
                  <c:v>56</c:v>
                </c:pt>
                <c:pt idx="41">
                  <c:v>56</c:v>
                </c:pt>
                <c:pt idx="42">
                  <c:v>58</c:v>
                </c:pt>
                <c:pt idx="43">
                  <c:v>62</c:v>
                </c:pt>
                <c:pt idx="44">
                  <c:v>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21560"/>
        <c:axId val="622121168"/>
      </c:scatterChart>
      <c:valAx>
        <c:axId val="62212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21168"/>
        <c:crosses val="autoZero"/>
        <c:crossBetween val="midCat"/>
      </c:valAx>
      <c:valAx>
        <c:axId val="62212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</a:t>
                </a:r>
                <a:r>
                  <a:rPr lang="en-US" baseline="0"/>
                  <a:t> zone thickness (ft)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230769230769232E-2"/>
              <c:y val="0.19980715952172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2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Tsm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CumulativePermThicknesses!$Z$4:$Z$7</c:f>
              <c:numCache>
                <c:formatCode>0.00</c:formatCode>
                <c:ptCount val="4"/>
                <c:pt idx="0">
                  <c:v>0.11078717201166181</c:v>
                </c:pt>
                <c:pt idx="1">
                  <c:v>0.35276967930029157</c:v>
                </c:pt>
                <c:pt idx="2">
                  <c:v>0.62390670553935856</c:v>
                </c:pt>
                <c:pt idx="3">
                  <c:v>1</c:v>
                </c:pt>
              </c:numCache>
            </c:numRef>
          </c:xVal>
          <c:yVal>
            <c:numRef>
              <c:f>CumulativePermThicknesses!$AA$4:$AA$7</c:f>
              <c:numCache>
                <c:formatCode>General</c:formatCode>
                <c:ptCount val="4"/>
                <c:pt idx="0">
                  <c:v>38</c:v>
                </c:pt>
                <c:pt idx="1">
                  <c:v>83</c:v>
                </c:pt>
                <c:pt idx="2">
                  <c:v>93</c:v>
                </c:pt>
                <c:pt idx="3">
                  <c:v>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382064"/>
        <c:axId val="554381280"/>
      </c:scatterChart>
      <c:valAx>
        <c:axId val="55438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81280"/>
        <c:crosses val="autoZero"/>
        <c:crossBetween val="midCat"/>
      </c:valAx>
      <c:valAx>
        <c:axId val="5543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zone thickness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8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7</xdr:row>
      <xdr:rowOff>157162</xdr:rowOff>
    </xdr:from>
    <xdr:to>
      <xdr:col>2</xdr:col>
      <xdr:colOff>1790701</xdr:colOff>
      <xdr:row>24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323848</xdr:colOff>
      <xdr:row>15</xdr:row>
      <xdr:rowOff>14287</xdr:rowOff>
    </xdr:from>
    <xdr:to>
      <xdr:col>5</xdr:col>
      <xdr:colOff>1838323</xdr:colOff>
      <xdr:row>32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323850</xdr:colOff>
      <xdr:row>9</xdr:row>
      <xdr:rowOff>9525</xdr:rowOff>
    </xdr:from>
    <xdr:to>
      <xdr:col>8</xdr:col>
      <xdr:colOff>1838325</xdr:colOff>
      <xdr:row>26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247650</xdr:colOff>
      <xdr:row>56</xdr:row>
      <xdr:rowOff>76200</xdr:rowOff>
    </xdr:from>
    <xdr:to>
      <xdr:col>11</xdr:col>
      <xdr:colOff>1762125</xdr:colOff>
      <xdr:row>73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238125</xdr:colOff>
      <xdr:row>149</xdr:row>
      <xdr:rowOff>157162</xdr:rowOff>
    </xdr:from>
    <xdr:to>
      <xdr:col>14</xdr:col>
      <xdr:colOff>1762125</xdr:colOff>
      <xdr:row>166</xdr:row>
      <xdr:rowOff>147637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304800</xdr:colOff>
      <xdr:row>11</xdr:row>
      <xdr:rowOff>147637</xdr:rowOff>
    </xdr:from>
    <xdr:to>
      <xdr:col>17</xdr:col>
      <xdr:colOff>1819275</xdr:colOff>
      <xdr:row>28</xdr:row>
      <xdr:rowOff>138112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295275</xdr:colOff>
      <xdr:row>31</xdr:row>
      <xdr:rowOff>14287</xdr:rowOff>
    </xdr:from>
    <xdr:to>
      <xdr:col>20</xdr:col>
      <xdr:colOff>1809750</xdr:colOff>
      <xdr:row>48</xdr:row>
      <xdr:rowOff>4762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314325</xdr:colOff>
      <xdr:row>50</xdr:row>
      <xdr:rowOff>4762</xdr:rowOff>
    </xdr:from>
    <xdr:to>
      <xdr:col>23</xdr:col>
      <xdr:colOff>1828800</xdr:colOff>
      <xdr:row>66</xdr:row>
      <xdr:rowOff>157162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295275</xdr:colOff>
      <xdr:row>9</xdr:row>
      <xdr:rowOff>4762</xdr:rowOff>
    </xdr:from>
    <xdr:to>
      <xdr:col>26</xdr:col>
      <xdr:colOff>1819275</xdr:colOff>
      <xdr:row>25</xdr:row>
      <xdr:rowOff>157162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26" sqref="F26"/>
    </sheetView>
  </sheetViews>
  <sheetFormatPr defaultRowHeight="12.75" x14ac:dyDescent="0.2"/>
  <cols>
    <col min="1" max="1" width="55" customWidth="1"/>
  </cols>
  <sheetData>
    <row r="1" spans="1:11" x14ac:dyDescent="0.2">
      <c r="B1" s="403" t="s">
        <v>1661</v>
      </c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3.5" thickBot="1" x14ac:dyDescent="0.25">
      <c r="B2" s="363" t="s">
        <v>65</v>
      </c>
      <c r="C2" s="363" t="s">
        <v>64</v>
      </c>
      <c r="D2" s="363" t="s">
        <v>63</v>
      </c>
      <c r="E2" s="363" t="s">
        <v>10</v>
      </c>
      <c r="F2" s="363" t="s">
        <v>19</v>
      </c>
      <c r="G2" s="363" t="s">
        <v>9</v>
      </c>
      <c r="H2" s="363" t="s">
        <v>8</v>
      </c>
      <c r="I2" s="363" t="s">
        <v>6</v>
      </c>
      <c r="J2" s="363" t="s">
        <v>14</v>
      </c>
      <c r="K2" s="363" t="s">
        <v>18</v>
      </c>
    </row>
    <row r="3" spans="1:11" ht="13.5" thickTop="1" x14ac:dyDescent="0.2">
      <c r="A3" t="s">
        <v>66</v>
      </c>
      <c r="B3" s="51">
        <v>0</v>
      </c>
      <c r="C3" s="51">
        <v>0.27</v>
      </c>
      <c r="D3" s="51">
        <v>0.11</v>
      </c>
      <c r="E3" s="51">
        <v>0</v>
      </c>
      <c r="F3" s="51">
        <v>0.23</v>
      </c>
      <c r="G3" s="51">
        <v>0.1</v>
      </c>
      <c r="H3" s="51">
        <v>0.19</v>
      </c>
      <c r="I3" s="51">
        <v>0.06</v>
      </c>
      <c r="J3" s="51">
        <v>0.41</v>
      </c>
      <c r="K3" s="51">
        <v>0.05</v>
      </c>
    </row>
    <row r="4" spans="1:11" x14ac:dyDescent="0.2">
      <c r="A4" s="27" t="s">
        <v>1591</v>
      </c>
      <c r="B4" s="53">
        <v>2</v>
      </c>
      <c r="C4" s="53">
        <v>0</v>
      </c>
      <c r="D4" s="53">
        <v>1</v>
      </c>
      <c r="E4" s="53">
        <v>2</v>
      </c>
      <c r="F4" s="53">
        <v>0</v>
      </c>
      <c r="G4" s="53">
        <v>1</v>
      </c>
      <c r="H4" s="53">
        <v>0</v>
      </c>
      <c r="I4" s="53">
        <v>2</v>
      </c>
      <c r="J4" s="53">
        <v>0</v>
      </c>
      <c r="K4" s="53">
        <v>2</v>
      </c>
    </row>
    <row r="5" spans="1:11" x14ac:dyDescent="0.2">
      <c r="A5" s="27" t="s">
        <v>1618</v>
      </c>
      <c r="B5" s="265" t="s">
        <v>68</v>
      </c>
      <c r="C5" s="265">
        <v>17</v>
      </c>
      <c r="D5" s="265">
        <v>31</v>
      </c>
      <c r="E5" s="265">
        <v>57</v>
      </c>
      <c r="F5" s="265">
        <v>43</v>
      </c>
      <c r="G5" s="265">
        <v>73</v>
      </c>
      <c r="H5" s="265">
        <v>19</v>
      </c>
      <c r="I5" s="265">
        <v>270</v>
      </c>
      <c r="J5" s="265">
        <v>37</v>
      </c>
      <c r="K5" s="265">
        <v>89</v>
      </c>
    </row>
    <row r="6" spans="1:11" x14ac:dyDescent="0.2">
      <c r="A6" t="s">
        <v>69</v>
      </c>
      <c r="B6" s="149">
        <v>2</v>
      </c>
      <c r="C6" s="149">
        <v>0</v>
      </c>
      <c r="D6" s="149">
        <v>1</v>
      </c>
      <c r="E6" s="149">
        <v>2</v>
      </c>
      <c r="F6" s="149">
        <v>1</v>
      </c>
      <c r="G6" s="149">
        <v>2</v>
      </c>
      <c r="H6" s="149">
        <v>0</v>
      </c>
      <c r="I6" s="149">
        <v>2</v>
      </c>
      <c r="J6" s="149">
        <v>1</v>
      </c>
      <c r="K6" s="149">
        <v>2</v>
      </c>
    </row>
    <row r="8" spans="1:11" x14ac:dyDescent="0.2">
      <c r="A8" s="31" t="s">
        <v>70</v>
      </c>
    </row>
    <row r="11" spans="1:11" x14ac:dyDescent="0.2">
      <c r="B11" s="403" t="s">
        <v>71</v>
      </c>
      <c r="C11" s="403"/>
      <c r="D11" s="403"/>
      <c r="E11" s="403"/>
      <c r="F11" s="403"/>
      <c r="G11" s="403"/>
      <c r="H11" s="403"/>
      <c r="I11" s="403"/>
      <c r="J11" s="403"/>
      <c r="K11" s="403"/>
    </row>
    <row r="12" spans="1:11" ht="13.5" thickBot="1" x14ac:dyDescent="0.25">
      <c r="B12" s="2" t="s">
        <v>65</v>
      </c>
      <c r="C12" s="2" t="s">
        <v>64</v>
      </c>
      <c r="D12" s="2" t="s">
        <v>63</v>
      </c>
      <c r="E12" s="2" t="s">
        <v>10</v>
      </c>
      <c r="F12" s="2" t="s">
        <v>19</v>
      </c>
      <c r="G12" s="2" t="s">
        <v>9</v>
      </c>
      <c r="H12" s="2" t="s">
        <v>8</v>
      </c>
      <c r="I12" s="2" t="s">
        <v>6</v>
      </c>
      <c r="J12" s="2" t="s">
        <v>14</v>
      </c>
      <c r="K12" s="2" t="s">
        <v>18</v>
      </c>
    </row>
    <row r="13" spans="1:11" ht="13.5" thickTop="1" x14ac:dyDescent="0.2">
      <c r="A13" t="s">
        <v>72</v>
      </c>
      <c r="B13" s="447">
        <v>63</v>
      </c>
      <c r="C13" s="447">
        <v>63</v>
      </c>
      <c r="D13" s="35">
        <v>13</v>
      </c>
      <c r="E13" s="447">
        <v>13</v>
      </c>
      <c r="F13" s="35">
        <v>13</v>
      </c>
      <c r="G13" s="35">
        <v>63</v>
      </c>
      <c r="H13" s="35">
        <v>18</v>
      </c>
      <c r="I13" s="35">
        <v>13</v>
      </c>
      <c r="J13" s="35">
        <v>7</v>
      </c>
      <c r="K13" s="35">
        <v>23</v>
      </c>
    </row>
    <row r="14" spans="1:11" x14ac:dyDescent="0.2">
      <c r="A14" t="s">
        <v>73</v>
      </c>
      <c r="B14" s="448">
        <v>18</v>
      </c>
      <c r="C14" s="312"/>
      <c r="D14" s="312"/>
      <c r="E14" s="312">
        <v>0.9</v>
      </c>
      <c r="F14" s="312"/>
      <c r="G14" s="312"/>
      <c r="H14" s="312"/>
      <c r="I14" s="312"/>
      <c r="J14" s="312"/>
      <c r="K14" s="312"/>
    </row>
    <row r="15" spans="1:11" x14ac:dyDescent="0.2">
      <c r="A15" s="424" t="s">
        <v>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424" t="s">
        <v>1641</v>
      </c>
      <c r="B16" s="14"/>
      <c r="C16" s="4"/>
      <c r="D16" s="4"/>
      <c r="E16" s="4"/>
      <c r="F16" s="4"/>
      <c r="G16" s="4"/>
      <c r="H16" s="4"/>
      <c r="I16" s="4"/>
      <c r="J16" s="4"/>
      <c r="K16" s="4"/>
    </row>
    <row r="17" spans="1:1" x14ac:dyDescent="0.2">
      <c r="A17" s="425" t="s">
        <v>1642</v>
      </c>
    </row>
    <row r="18" spans="1:1" x14ac:dyDescent="0.2">
      <c r="A18" s="425" t="s">
        <v>1643</v>
      </c>
    </row>
    <row r="19" spans="1:1" x14ac:dyDescent="0.2">
      <c r="A19" s="425" t="s">
        <v>1644</v>
      </c>
    </row>
  </sheetData>
  <mergeCells count="2">
    <mergeCell ref="B1:K1"/>
    <mergeCell ref="B11:K1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37" zoomScaleNormal="100" workbookViewId="0">
      <selection activeCell="I10" sqref="I10"/>
    </sheetView>
  </sheetViews>
  <sheetFormatPr defaultRowHeight="12.75" x14ac:dyDescent="0.2"/>
  <cols>
    <col min="1" max="1" width="17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1084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1"/>
      <c r="B3" s="261" t="s">
        <v>1085</v>
      </c>
      <c r="C3" s="51"/>
      <c r="D3" s="51"/>
      <c r="E3" s="51">
        <v>9</v>
      </c>
      <c r="F3" s="100"/>
      <c r="G3" s="51"/>
    </row>
    <row r="4" spans="1:7" x14ac:dyDescent="0.2">
      <c r="A4" s="74" t="s">
        <v>730</v>
      </c>
      <c r="B4" s="246" t="s">
        <v>1086</v>
      </c>
      <c r="C4" s="58"/>
      <c r="D4" s="58">
        <v>1</v>
      </c>
      <c r="E4" s="58"/>
      <c r="F4" s="54"/>
      <c r="G4" s="58"/>
    </row>
    <row r="5" spans="1:7" x14ac:dyDescent="0.2">
      <c r="A5" s="74" t="s">
        <v>126</v>
      </c>
      <c r="B5" s="246" t="s">
        <v>1087</v>
      </c>
      <c r="C5" s="58"/>
      <c r="D5" s="58"/>
      <c r="E5" s="58">
        <v>2</v>
      </c>
      <c r="F5" s="54"/>
      <c r="G5" s="58"/>
    </row>
    <row r="6" spans="1:7" x14ac:dyDescent="0.2">
      <c r="A6" s="74" t="s">
        <v>732</v>
      </c>
      <c r="B6" s="246" t="s">
        <v>1088</v>
      </c>
      <c r="C6" s="58"/>
      <c r="D6" s="58">
        <v>1</v>
      </c>
      <c r="E6" s="58"/>
      <c r="F6" s="54"/>
      <c r="G6" s="58"/>
    </row>
    <row r="7" spans="1:7" x14ac:dyDescent="0.2">
      <c r="A7" s="74" t="s">
        <v>783</v>
      </c>
      <c r="B7" s="246" t="s">
        <v>1089</v>
      </c>
      <c r="C7" s="58"/>
      <c r="D7" s="58"/>
      <c r="E7" s="58">
        <v>13</v>
      </c>
      <c r="F7" s="54"/>
      <c r="G7" s="58" t="s">
        <v>1156</v>
      </c>
    </row>
    <row r="8" spans="1:7" x14ac:dyDescent="0.2">
      <c r="A8" s="3"/>
      <c r="B8" s="246" t="s">
        <v>1090</v>
      </c>
      <c r="C8" s="58"/>
      <c r="D8" s="58">
        <v>2</v>
      </c>
      <c r="E8" s="58"/>
      <c r="F8" s="54"/>
      <c r="G8" s="58"/>
    </row>
    <row r="9" spans="1:7" x14ac:dyDescent="0.2">
      <c r="A9" s="3"/>
      <c r="B9" s="246" t="s">
        <v>1091</v>
      </c>
      <c r="C9" s="58"/>
      <c r="D9" s="58"/>
      <c r="E9" s="58">
        <v>3</v>
      </c>
      <c r="F9" s="54"/>
      <c r="G9" s="58"/>
    </row>
    <row r="10" spans="1:7" x14ac:dyDescent="0.2">
      <c r="A10" s="3"/>
      <c r="B10" s="246" t="s">
        <v>1092</v>
      </c>
      <c r="C10" s="58"/>
      <c r="D10" s="58">
        <v>1</v>
      </c>
      <c r="E10" s="58"/>
      <c r="F10" s="54"/>
      <c r="G10" s="58"/>
    </row>
    <row r="11" spans="1:7" x14ac:dyDescent="0.2">
      <c r="A11" s="3"/>
      <c r="B11" s="246" t="s">
        <v>1093</v>
      </c>
      <c r="C11" s="58"/>
      <c r="D11" s="58"/>
      <c r="E11" s="58">
        <v>9</v>
      </c>
      <c r="F11" s="69" t="s">
        <v>1100</v>
      </c>
      <c r="G11" s="58" t="s">
        <v>1157</v>
      </c>
    </row>
    <row r="12" spans="1:7" x14ac:dyDescent="0.2">
      <c r="A12" s="3"/>
      <c r="B12" s="120" t="s">
        <v>1094</v>
      </c>
      <c r="C12" s="75">
        <v>2</v>
      </c>
      <c r="D12" s="75"/>
      <c r="E12" s="75"/>
      <c r="F12" s="75"/>
      <c r="G12" s="75"/>
    </row>
    <row r="13" spans="1:7" x14ac:dyDescent="0.2">
      <c r="A13" s="3"/>
      <c r="B13" s="246" t="s">
        <v>1095</v>
      </c>
      <c r="C13" s="58"/>
      <c r="D13" s="58">
        <v>2</v>
      </c>
      <c r="E13" s="58"/>
      <c r="F13" s="53"/>
      <c r="G13" s="58"/>
    </row>
    <row r="14" spans="1:7" x14ac:dyDescent="0.2">
      <c r="A14" s="3"/>
      <c r="B14" s="246" t="s">
        <v>1096</v>
      </c>
      <c r="C14" s="58"/>
      <c r="D14" s="58"/>
      <c r="E14" s="58">
        <v>24</v>
      </c>
      <c r="F14" s="54"/>
      <c r="G14" s="58" t="s">
        <v>1158</v>
      </c>
    </row>
    <row r="15" spans="1:7" x14ac:dyDescent="0.2">
      <c r="A15" s="3"/>
      <c r="B15" s="246" t="s">
        <v>1097</v>
      </c>
      <c r="C15" s="58"/>
      <c r="D15" s="58">
        <v>3</v>
      </c>
      <c r="E15" s="58"/>
      <c r="F15" s="54"/>
      <c r="G15" s="58"/>
    </row>
    <row r="16" spans="1:7" x14ac:dyDescent="0.2">
      <c r="A16" s="11"/>
      <c r="B16" s="250" t="s">
        <v>1098</v>
      </c>
      <c r="C16" s="149"/>
      <c r="D16" s="149"/>
      <c r="E16" s="149">
        <v>21</v>
      </c>
      <c r="F16" s="204" t="s">
        <v>68</v>
      </c>
      <c r="G16" s="149" t="s">
        <v>181</v>
      </c>
    </row>
    <row r="17" spans="1:7" x14ac:dyDescent="0.2">
      <c r="A17" s="43"/>
      <c r="B17" s="91" t="s">
        <v>2</v>
      </c>
      <c r="C17" s="223">
        <f>SUM(C3:C16)</f>
        <v>2</v>
      </c>
      <c r="D17" s="223">
        <f>SUM(D3:D16)</f>
        <v>10</v>
      </c>
      <c r="E17" s="223">
        <f>SUM(E3:E16)</f>
        <v>81</v>
      </c>
      <c r="F17" s="236">
        <f>SUM(C17:E17)</f>
        <v>93</v>
      </c>
      <c r="G17" s="124" t="s">
        <v>779</v>
      </c>
    </row>
    <row r="18" spans="1:7" ht="13.5" thickBot="1" x14ac:dyDescent="0.25">
      <c r="A18" s="19"/>
      <c r="B18" s="186" t="s">
        <v>3</v>
      </c>
      <c r="C18" s="224">
        <f>(C17/F17)*100</f>
        <v>2.1505376344086025</v>
      </c>
      <c r="D18" s="224">
        <f>(D17/F17)*100</f>
        <v>10.75268817204301</v>
      </c>
      <c r="E18" s="224">
        <f>(E17/F17)*100</f>
        <v>87.096774193548384</v>
      </c>
      <c r="F18" s="237"/>
      <c r="G18" s="238"/>
    </row>
    <row r="19" spans="1:7" x14ac:dyDescent="0.2">
      <c r="A19" s="26" t="s">
        <v>831</v>
      </c>
      <c r="B19" s="250" t="s">
        <v>1099</v>
      </c>
      <c r="C19" s="56"/>
      <c r="D19" s="56">
        <v>11</v>
      </c>
      <c r="E19" s="56"/>
      <c r="F19" s="205"/>
      <c r="G19" s="56"/>
    </row>
    <row r="20" spans="1:7" x14ac:dyDescent="0.2">
      <c r="A20" s="26" t="s">
        <v>906</v>
      </c>
      <c r="B20" s="250" t="s">
        <v>1102</v>
      </c>
      <c r="C20" s="58"/>
      <c r="D20" s="58"/>
      <c r="E20" s="58">
        <v>6</v>
      </c>
      <c r="F20" s="74" t="s">
        <v>1101</v>
      </c>
      <c r="G20" s="58"/>
    </row>
    <row r="21" spans="1:7" x14ac:dyDescent="0.2">
      <c r="A21" s="26" t="s">
        <v>907</v>
      </c>
      <c r="B21" s="262" t="s">
        <v>1103</v>
      </c>
      <c r="C21" s="96">
        <v>12</v>
      </c>
      <c r="D21" s="96"/>
      <c r="E21" s="96"/>
      <c r="F21" s="96"/>
      <c r="G21" s="96"/>
    </row>
    <row r="22" spans="1:7" x14ac:dyDescent="0.2">
      <c r="A22" s="26" t="s">
        <v>908</v>
      </c>
      <c r="B22" s="91" t="s">
        <v>2</v>
      </c>
      <c r="C22" s="223">
        <f>SUM(C19:C21)</f>
        <v>12</v>
      </c>
      <c r="D22" s="223">
        <f>SUM(D19:D21)</f>
        <v>11</v>
      </c>
      <c r="E22" s="223">
        <f>SUM(E19:E21)</f>
        <v>6</v>
      </c>
      <c r="F22" s="236">
        <f>SUM(C22:E22)</f>
        <v>29</v>
      </c>
      <c r="G22" s="124" t="s">
        <v>779</v>
      </c>
    </row>
    <row r="23" spans="1:7" ht="13.5" thickBot="1" x14ac:dyDescent="0.25">
      <c r="A23" s="244" t="s">
        <v>909</v>
      </c>
      <c r="B23" s="186" t="s">
        <v>3</v>
      </c>
      <c r="C23" s="224">
        <f>(C22/F22)*100</f>
        <v>41.379310344827587</v>
      </c>
      <c r="D23" s="224">
        <f>(D22/F22)*100</f>
        <v>37.931034482758619</v>
      </c>
      <c r="E23" s="224">
        <f>(E22/F22)*100</f>
        <v>20.689655172413794</v>
      </c>
      <c r="F23" s="237"/>
      <c r="G23" s="238"/>
    </row>
    <row r="24" spans="1:7" x14ac:dyDescent="0.2">
      <c r="A24" s="3"/>
      <c r="B24" s="189" t="s">
        <v>1104</v>
      </c>
      <c r="C24" s="56"/>
      <c r="D24" s="56"/>
      <c r="E24" s="56">
        <v>27</v>
      </c>
      <c r="F24" s="205"/>
      <c r="G24" s="56"/>
    </row>
    <row r="25" spans="1:7" x14ac:dyDescent="0.2">
      <c r="A25" s="26" t="s">
        <v>76</v>
      </c>
      <c r="B25" s="48" t="s">
        <v>1105</v>
      </c>
      <c r="C25" s="58"/>
      <c r="D25" s="58">
        <v>4</v>
      </c>
      <c r="E25" s="58"/>
      <c r="F25" s="54"/>
      <c r="G25" s="58"/>
    </row>
    <row r="26" spans="1:7" x14ac:dyDescent="0.2">
      <c r="A26" s="26" t="s">
        <v>126</v>
      </c>
      <c r="B26" s="48" t="s">
        <v>1106</v>
      </c>
      <c r="C26" s="58"/>
      <c r="D26" s="58"/>
      <c r="E26" s="58">
        <v>14</v>
      </c>
      <c r="F26" s="54"/>
      <c r="G26" s="58"/>
    </row>
    <row r="27" spans="1:7" x14ac:dyDescent="0.2">
      <c r="A27" s="26" t="s">
        <v>127</v>
      </c>
      <c r="B27" s="48" t="s">
        <v>1107</v>
      </c>
      <c r="C27" s="58"/>
      <c r="D27" s="58"/>
      <c r="E27" s="58">
        <v>12</v>
      </c>
      <c r="F27" s="54"/>
      <c r="G27" s="58" t="s">
        <v>1159</v>
      </c>
    </row>
    <row r="28" spans="1:7" x14ac:dyDescent="0.2">
      <c r="A28" s="26" t="s">
        <v>128</v>
      </c>
      <c r="B28" s="48" t="s">
        <v>1108</v>
      </c>
      <c r="C28" s="58"/>
      <c r="D28" s="58"/>
      <c r="E28" s="58">
        <v>7</v>
      </c>
      <c r="F28" s="54"/>
      <c r="G28" s="58" t="s">
        <v>1159</v>
      </c>
    </row>
    <row r="29" spans="1:7" x14ac:dyDescent="0.2">
      <c r="A29" s="26"/>
      <c r="B29" s="48" t="s">
        <v>1109</v>
      </c>
      <c r="C29" s="58"/>
      <c r="D29" s="58"/>
      <c r="E29" s="58">
        <v>9</v>
      </c>
      <c r="F29" s="54"/>
      <c r="G29" s="58" t="s">
        <v>181</v>
      </c>
    </row>
    <row r="30" spans="1:7" x14ac:dyDescent="0.2">
      <c r="A30" s="3"/>
      <c r="B30" s="48" t="s">
        <v>1110</v>
      </c>
      <c r="C30" s="58"/>
      <c r="D30" s="58"/>
      <c r="E30" s="58">
        <v>9</v>
      </c>
      <c r="F30" s="54"/>
      <c r="G30" s="58" t="s">
        <v>1159</v>
      </c>
    </row>
    <row r="31" spans="1:7" x14ac:dyDescent="0.2">
      <c r="A31" s="3"/>
      <c r="B31" s="48" t="s">
        <v>1111</v>
      </c>
      <c r="C31" s="58"/>
      <c r="D31" s="58"/>
      <c r="E31" s="58">
        <v>12</v>
      </c>
      <c r="F31" s="54"/>
      <c r="G31" s="58" t="s">
        <v>1159</v>
      </c>
    </row>
    <row r="32" spans="1:7" x14ac:dyDescent="0.2">
      <c r="A32" s="3"/>
      <c r="B32" s="48" t="s">
        <v>1112</v>
      </c>
      <c r="C32" s="58"/>
      <c r="D32" s="58"/>
      <c r="E32" s="58">
        <v>8</v>
      </c>
      <c r="F32" s="54"/>
      <c r="G32" s="58" t="s">
        <v>521</v>
      </c>
    </row>
    <row r="33" spans="1:9" x14ac:dyDescent="0.2">
      <c r="A33" s="3"/>
      <c r="B33" s="48" t="s">
        <v>1113</v>
      </c>
      <c r="C33" s="58"/>
      <c r="D33" s="59">
        <v>2</v>
      </c>
      <c r="E33" s="58"/>
      <c r="F33" s="54"/>
      <c r="G33" s="58"/>
    </row>
    <row r="34" spans="1:9" x14ac:dyDescent="0.2">
      <c r="A34" s="3"/>
      <c r="B34" s="48" t="s">
        <v>1114</v>
      </c>
      <c r="C34" s="58"/>
      <c r="D34" s="58"/>
      <c r="E34" s="58">
        <v>3</v>
      </c>
      <c r="F34" s="54"/>
      <c r="G34" s="58"/>
    </row>
    <row r="35" spans="1:9" x14ac:dyDescent="0.2">
      <c r="A35" s="3"/>
      <c r="B35" s="48" t="s">
        <v>1115</v>
      </c>
      <c r="C35" s="58"/>
      <c r="D35" s="59">
        <v>7</v>
      </c>
      <c r="E35" s="58"/>
      <c r="F35" s="54"/>
      <c r="G35" s="58"/>
    </row>
    <row r="36" spans="1:9" x14ac:dyDescent="0.2">
      <c r="A36" s="3"/>
      <c r="B36" s="48" t="s">
        <v>1116</v>
      </c>
      <c r="C36" s="58"/>
      <c r="D36" s="58"/>
      <c r="E36" s="58">
        <v>10</v>
      </c>
      <c r="F36" s="54"/>
      <c r="G36" s="58" t="s">
        <v>1159</v>
      </c>
    </row>
    <row r="37" spans="1:9" x14ac:dyDescent="0.2">
      <c r="A37" s="3"/>
      <c r="B37" s="48" t="s">
        <v>1117</v>
      </c>
      <c r="C37" s="58"/>
      <c r="D37" s="58"/>
      <c r="E37" s="58">
        <v>5</v>
      </c>
      <c r="F37" s="54"/>
      <c r="G37" s="58" t="s">
        <v>181</v>
      </c>
    </row>
    <row r="38" spans="1:9" x14ac:dyDescent="0.2">
      <c r="A38" s="11"/>
      <c r="B38" s="48" t="s">
        <v>1118</v>
      </c>
      <c r="C38" s="58"/>
      <c r="D38" s="58"/>
      <c r="E38" s="58">
        <v>8</v>
      </c>
      <c r="F38" s="54"/>
      <c r="G38" s="58" t="s">
        <v>1159</v>
      </c>
    </row>
    <row r="39" spans="1:9" x14ac:dyDescent="0.2">
      <c r="A39" s="17"/>
      <c r="B39" s="48" t="s">
        <v>1119</v>
      </c>
      <c r="C39" s="58"/>
      <c r="D39" s="58">
        <v>5</v>
      </c>
      <c r="E39" s="58"/>
      <c r="F39" s="54"/>
      <c r="G39" s="58"/>
    </row>
    <row r="40" spans="1:9" x14ac:dyDescent="0.2">
      <c r="A40" s="17"/>
      <c r="B40" s="48" t="s">
        <v>1120</v>
      </c>
      <c r="C40" s="60"/>
      <c r="D40" s="60"/>
      <c r="E40" s="61">
        <v>22</v>
      </c>
      <c r="F40" s="54"/>
      <c r="G40" s="58"/>
    </row>
    <row r="41" spans="1:9" x14ac:dyDescent="0.2">
      <c r="A41" s="3"/>
      <c r="B41" s="48" t="s">
        <v>1121</v>
      </c>
      <c r="C41" s="58"/>
      <c r="D41" s="58"/>
      <c r="E41" s="61">
        <v>16</v>
      </c>
      <c r="F41" s="54"/>
      <c r="G41" s="58" t="s">
        <v>1158</v>
      </c>
    </row>
    <row r="42" spans="1:9" x14ac:dyDescent="0.2">
      <c r="A42" s="3"/>
      <c r="B42" s="48" t="s">
        <v>1122</v>
      </c>
      <c r="C42" s="58"/>
      <c r="D42" s="58"/>
      <c r="E42" s="61">
        <v>6</v>
      </c>
      <c r="F42" s="54"/>
      <c r="G42" s="58" t="s">
        <v>400</v>
      </c>
    </row>
    <row r="43" spans="1:9" x14ac:dyDescent="0.2">
      <c r="A43" s="3"/>
      <c r="B43" s="48" t="s">
        <v>1123</v>
      </c>
      <c r="C43" s="58"/>
      <c r="D43" s="58"/>
      <c r="E43" s="61">
        <v>16</v>
      </c>
      <c r="F43" s="54"/>
      <c r="G43" s="58" t="s">
        <v>1158</v>
      </c>
    </row>
    <row r="44" spans="1:9" x14ac:dyDescent="0.2">
      <c r="A44" s="3"/>
      <c r="B44" s="48" t="s">
        <v>1124</v>
      </c>
      <c r="C44" s="58"/>
      <c r="D44" s="58">
        <v>6</v>
      </c>
      <c r="E44" s="61"/>
      <c r="F44" s="54"/>
      <c r="G44" s="58"/>
    </row>
    <row r="45" spans="1:9" x14ac:dyDescent="0.2">
      <c r="A45" s="3"/>
      <c r="B45" s="48" t="s">
        <v>1125</v>
      </c>
      <c r="C45" s="58"/>
      <c r="D45" s="58"/>
      <c r="E45" s="61">
        <v>8</v>
      </c>
      <c r="F45" s="54"/>
      <c r="G45" s="58" t="s">
        <v>1160</v>
      </c>
    </row>
    <row r="46" spans="1:9" x14ac:dyDescent="0.2">
      <c r="A46" s="3"/>
      <c r="B46" s="48" t="s">
        <v>1126</v>
      </c>
      <c r="C46" s="58"/>
      <c r="D46" s="58">
        <v>5</v>
      </c>
      <c r="E46" s="61"/>
      <c r="F46" s="54"/>
      <c r="G46" s="58"/>
    </row>
    <row r="47" spans="1:9" x14ac:dyDescent="0.2">
      <c r="A47" s="3"/>
      <c r="B47" s="48" t="s">
        <v>1127</v>
      </c>
      <c r="C47" s="59"/>
      <c r="D47" s="59"/>
      <c r="E47" s="62">
        <v>12</v>
      </c>
      <c r="F47" s="63"/>
      <c r="G47" s="59"/>
      <c r="H47" s="21"/>
      <c r="I47" s="21"/>
    </row>
    <row r="48" spans="1:9" x14ac:dyDescent="0.2">
      <c r="A48" s="3"/>
      <c r="B48" s="48" t="s">
        <v>1128</v>
      </c>
      <c r="C48" s="59"/>
      <c r="D48" s="59"/>
      <c r="E48" s="62">
        <v>20</v>
      </c>
      <c r="F48" s="70">
        <v>253</v>
      </c>
      <c r="G48" s="59" t="s">
        <v>181</v>
      </c>
      <c r="H48" s="21"/>
      <c r="I48" s="21"/>
    </row>
    <row r="49" spans="1:9" x14ac:dyDescent="0.2">
      <c r="A49" s="3"/>
      <c r="B49" s="76" t="s">
        <v>1129</v>
      </c>
      <c r="C49" s="75">
        <v>8</v>
      </c>
      <c r="D49" s="75"/>
      <c r="E49" s="77"/>
      <c r="F49" s="75"/>
      <c r="G49" s="75"/>
      <c r="H49" s="21"/>
      <c r="I49" s="21"/>
    </row>
    <row r="50" spans="1:9" x14ac:dyDescent="0.2">
      <c r="A50" s="3"/>
      <c r="B50" s="48" t="s">
        <v>1130</v>
      </c>
      <c r="C50" s="59"/>
      <c r="D50" s="59">
        <v>4</v>
      </c>
      <c r="E50" s="62"/>
      <c r="F50" s="206"/>
      <c r="G50" s="59"/>
      <c r="H50" s="21"/>
      <c r="I50" s="21"/>
    </row>
    <row r="51" spans="1:9" x14ac:dyDescent="0.2">
      <c r="A51" s="11"/>
      <c r="B51" s="48" t="s">
        <v>1131</v>
      </c>
      <c r="C51" s="59"/>
      <c r="D51" s="59"/>
      <c r="E51" s="62">
        <v>18</v>
      </c>
      <c r="F51" s="63"/>
      <c r="G51" s="59"/>
      <c r="H51" s="21"/>
      <c r="I51" s="21"/>
    </row>
    <row r="52" spans="1:9" x14ac:dyDescent="0.2">
      <c r="A52" s="17"/>
      <c r="B52" s="48" t="s">
        <v>1132</v>
      </c>
      <c r="C52" s="59"/>
      <c r="D52" s="59">
        <v>5</v>
      </c>
      <c r="E52" s="62"/>
      <c r="F52" s="63"/>
      <c r="G52" s="59"/>
      <c r="H52" s="21"/>
      <c r="I52" s="21"/>
    </row>
    <row r="53" spans="1:9" x14ac:dyDescent="0.2">
      <c r="A53" s="17"/>
      <c r="B53" s="48" t="s">
        <v>1133</v>
      </c>
      <c r="C53" s="64"/>
      <c r="D53" s="64"/>
      <c r="E53" s="62">
        <v>7</v>
      </c>
      <c r="F53" s="63"/>
      <c r="G53" s="59" t="s">
        <v>181</v>
      </c>
      <c r="H53" s="21"/>
      <c r="I53" s="21"/>
    </row>
    <row r="54" spans="1:9" x14ac:dyDescent="0.2">
      <c r="A54" s="5"/>
      <c r="B54" s="48" t="s">
        <v>1134</v>
      </c>
      <c r="C54" s="59"/>
      <c r="D54" s="59">
        <v>6</v>
      </c>
      <c r="E54" s="62"/>
      <c r="F54" s="63"/>
      <c r="G54" s="59"/>
      <c r="H54" s="21"/>
      <c r="I54" s="21"/>
    </row>
    <row r="55" spans="1:9" x14ac:dyDescent="0.2">
      <c r="A55" s="3"/>
      <c r="B55" s="48" t="s">
        <v>1135</v>
      </c>
      <c r="C55" s="59"/>
      <c r="D55" s="59"/>
      <c r="E55" s="62">
        <v>17</v>
      </c>
      <c r="F55" s="70">
        <v>57</v>
      </c>
      <c r="G55" s="59" t="s">
        <v>181</v>
      </c>
      <c r="H55" s="21"/>
      <c r="I55" s="21"/>
    </row>
    <row r="56" spans="1:9" x14ac:dyDescent="0.2">
      <c r="A56" s="3"/>
      <c r="B56" s="76" t="s">
        <v>1136</v>
      </c>
      <c r="C56" s="75">
        <v>13</v>
      </c>
      <c r="D56" s="75"/>
      <c r="E56" s="77"/>
      <c r="F56" s="75"/>
      <c r="G56" s="75"/>
      <c r="H56" s="21"/>
      <c r="I56" s="21"/>
    </row>
    <row r="57" spans="1:9" x14ac:dyDescent="0.2">
      <c r="A57" s="3"/>
      <c r="B57" s="48" t="s">
        <v>1137</v>
      </c>
      <c r="C57" s="59"/>
      <c r="D57" s="59">
        <v>2</v>
      </c>
      <c r="E57" s="62"/>
      <c r="F57" s="206"/>
      <c r="G57" s="59"/>
      <c r="H57" s="21"/>
      <c r="I57" s="21"/>
    </row>
    <row r="58" spans="1:9" x14ac:dyDescent="0.2">
      <c r="A58" s="3"/>
      <c r="B58" s="48" t="s">
        <v>1138</v>
      </c>
      <c r="C58" s="59"/>
      <c r="D58" s="59"/>
      <c r="E58" s="62">
        <v>24</v>
      </c>
      <c r="F58" s="63"/>
      <c r="G58" s="59" t="s">
        <v>400</v>
      </c>
      <c r="H58" s="21"/>
      <c r="I58" s="21"/>
    </row>
    <row r="59" spans="1:9" x14ac:dyDescent="0.2">
      <c r="A59" s="3"/>
      <c r="B59" s="48" t="s">
        <v>958</v>
      </c>
      <c r="C59" s="59"/>
      <c r="D59" s="59">
        <v>4</v>
      </c>
      <c r="E59" s="62"/>
      <c r="F59" s="63"/>
      <c r="G59" s="59"/>
      <c r="H59" s="21"/>
      <c r="I59" s="21"/>
    </row>
    <row r="60" spans="1:9" x14ac:dyDescent="0.2">
      <c r="A60" s="3"/>
      <c r="B60" s="48" t="s">
        <v>1139</v>
      </c>
      <c r="C60" s="59"/>
      <c r="D60" s="59"/>
      <c r="E60" s="62">
        <v>20</v>
      </c>
      <c r="F60" s="63"/>
      <c r="G60" s="59" t="s">
        <v>1161</v>
      </c>
      <c r="H60" s="21"/>
      <c r="I60" s="21"/>
    </row>
    <row r="61" spans="1:9" x14ac:dyDescent="0.2">
      <c r="A61" s="3"/>
      <c r="B61" s="48" t="s">
        <v>1140</v>
      </c>
      <c r="C61" s="59"/>
      <c r="D61" s="59"/>
      <c r="E61" s="62">
        <v>31</v>
      </c>
      <c r="F61" s="63"/>
      <c r="G61" s="59" t="s">
        <v>181</v>
      </c>
      <c r="H61" s="21"/>
      <c r="I61" s="21"/>
    </row>
    <row r="62" spans="1:9" x14ac:dyDescent="0.2">
      <c r="A62" s="3"/>
      <c r="B62" s="48" t="s">
        <v>1141</v>
      </c>
      <c r="C62" s="59"/>
      <c r="D62" s="59"/>
      <c r="E62" s="62">
        <v>10</v>
      </c>
      <c r="F62" s="63"/>
      <c r="G62" s="59" t="s">
        <v>401</v>
      </c>
      <c r="H62" s="21"/>
      <c r="I62" s="21"/>
    </row>
    <row r="63" spans="1:9" x14ac:dyDescent="0.2">
      <c r="A63" s="3"/>
      <c r="B63" s="48" t="s">
        <v>1142</v>
      </c>
      <c r="C63" s="59"/>
      <c r="D63" s="59"/>
      <c r="E63" s="62">
        <v>9</v>
      </c>
      <c r="F63" s="70">
        <v>98</v>
      </c>
      <c r="G63" s="59" t="s">
        <v>400</v>
      </c>
      <c r="H63" s="21"/>
      <c r="I63" s="21"/>
    </row>
    <row r="64" spans="1:9" x14ac:dyDescent="0.2">
      <c r="A64" s="3"/>
      <c r="B64" s="76" t="s">
        <v>1143</v>
      </c>
      <c r="C64" s="75">
        <v>8</v>
      </c>
      <c r="D64" s="75"/>
      <c r="E64" s="77"/>
      <c r="F64" s="75"/>
      <c r="G64" s="75"/>
      <c r="H64" s="21"/>
      <c r="I64" s="21"/>
    </row>
    <row r="65" spans="1:9" x14ac:dyDescent="0.2">
      <c r="A65" s="3"/>
      <c r="B65" s="48" t="s">
        <v>1144</v>
      </c>
      <c r="C65" s="59"/>
      <c r="D65" s="59"/>
      <c r="E65" s="62">
        <v>20</v>
      </c>
      <c r="F65" s="206"/>
      <c r="G65" s="59" t="s">
        <v>1161</v>
      </c>
      <c r="H65" s="21"/>
      <c r="I65" s="21"/>
    </row>
    <row r="66" spans="1:9" x14ac:dyDescent="0.2">
      <c r="A66" s="3"/>
      <c r="B66" s="48" t="s">
        <v>1145</v>
      </c>
      <c r="C66" s="59"/>
      <c r="D66" s="59">
        <v>12</v>
      </c>
      <c r="E66" s="62"/>
      <c r="F66" s="70">
        <v>32</v>
      </c>
      <c r="G66" s="59"/>
      <c r="H66" s="21"/>
      <c r="I66" s="21"/>
    </row>
    <row r="67" spans="1:9" x14ac:dyDescent="0.2">
      <c r="A67" s="3"/>
      <c r="B67" s="76" t="s">
        <v>1146</v>
      </c>
      <c r="C67" s="75">
        <v>8</v>
      </c>
      <c r="D67" s="75"/>
      <c r="E67" s="77"/>
      <c r="F67" s="75"/>
      <c r="G67" s="75"/>
      <c r="H67" s="21"/>
      <c r="I67" s="21"/>
    </row>
    <row r="68" spans="1:9" x14ac:dyDescent="0.2">
      <c r="A68" s="3"/>
      <c r="B68" s="48" t="s">
        <v>1147</v>
      </c>
      <c r="C68" s="59"/>
      <c r="D68" s="59"/>
      <c r="E68" s="62">
        <v>28</v>
      </c>
      <c r="F68" s="59">
        <v>28</v>
      </c>
      <c r="G68" s="59" t="s">
        <v>181</v>
      </c>
      <c r="H68" s="21"/>
      <c r="I68" s="21"/>
    </row>
    <row r="69" spans="1:9" x14ac:dyDescent="0.2">
      <c r="A69" s="3"/>
      <c r="B69" s="76" t="s">
        <v>1148</v>
      </c>
      <c r="C69" s="75">
        <v>16</v>
      </c>
      <c r="D69" s="75"/>
      <c r="E69" s="77"/>
      <c r="F69" s="75"/>
      <c r="G69" s="75"/>
      <c r="H69" s="21"/>
      <c r="I69" s="21"/>
    </row>
    <row r="70" spans="1:9" x14ac:dyDescent="0.2">
      <c r="A70" s="3"/>
      <c r="B70" s="48" t="s">
        <v>1149</v>
      </c>
      <c r="C70" s="59"/>
      <c r="D70" s="59"/>
      <c r="E70" s="62">
        <v>6</v>
      </c>
      <c r="F70" s="206"/>
      <c r="G70" s="59" t="s">
        <v>181</v>
      </c>
      <c r="H70" s="21"/>
      <c r="I70" s="21"/>
    </row>
    <row r="71" spans="1:9" x14ac:dyDescent="0.2">
      <c r="A71" s="3"/>
      <c r="B71" s="80" t="s">
        <v>1150</v>
      </c>
      <c r="C71" s="81"/>
      <c r="D71" s="81">
        <v>23</v>
      </c>
      <c r="E71" s="82"/>
      <c r="F71" s="263"/>
      <c r="G71" s="81"/>
      <c r="H71" s="21"/>
      <c r="I71" s="21"/>
    </row>
    <row r="72" spans="1:9" x14ac:dyDescent="0.2">
      <c r="A72" s="3"/>
      <c r="B72" s="48" t="s">
        <v>1151</v>
      </c>
      <c r="C72" s="59"/>
      <c r="D72" s="59"/>
      <c r="E72" s="62">
        <v>5</v>
      </c>
      <c r="F72" s="70">
        <v>34</v>
      </c>
      <c r="G72" s="59"/>
      <c r="H72" s="21"/>
      <c r="I72" s="21"/>
    </row>
    <row r="73" spans="1:9" x14ac:dyDescent="0.2">
      <c r="A73" s="3"/>
      <c r="B73" s="76" t="s">
        <v>1152</v>
      </c>
      <c r="C73" s="75">
        <v>6</v>
      </c>
      <c r="D73" s="75"/>
      <c r="E73" s="77"/>
      <c r="F73" s="75"/>
      <c r="G73" s="75"/>
      <c r="H73" s="21"/>
      <c r="I73" s="21"/>
    </row>
    <row r="74" spans="1:9" x14ac:dyDescent="0.2">
      <c r="A74" s="3"/>
      <c r="B74" s="48" t="s">
        <v>1153</v>
      </c>
      <c r="C74" s="59"/>
      <c r="D74" s="59"/>
      <c r="E74" s="59">
        <v>10</v>
      </c>
      <c r="F74" s="59">
        <v>10</v>
      </c>
      <c r="G74" s="59"/>
      <c r="H74" s="21"/>
      <c r="I74" s="21"/>
    </row>
    <row r="75" spans="1:9" x14ac:dyDescent="0.2">
      <c r="A75" s="3"/>
      <c r="B75" s="76" t="s">
        <v>989</v>
      </c>
      <c r="C75" s="75">
        <v>4</v>
      </c>
      <c r="D75" s="75"/>
      <c r="E75" s="75"/>
      <c r="F75" s="75"/>
      <c r="G75" s="75"/>
      <c r="H75" s="21"/>
      <c r="I75" s="21"/>
    </row>
    <row r="76" spans="1:9" x14ac:dyDescent="0.2">
      <c r="A76" s="3"/>
      <c r="B76" s="48" t="s">
        <v>1154</v>
      </c>
      <c r="C76" s="58"/>
      <c r="D76" s="58"/>
      <c r="E76" s="58">
        <v>19</v>
      </c>
      <c r="F76" s="53"/>
      <c r="G76" s="59" t="s">
        <v>181</v>
      </c>
    </row>
    <row r="77" spans="1:9" x14ac:dyDescent="0.2">
      <c r="A77" s="10"/>
      <c r="B77" s="50" t="s">
        <v>1155</v>
      </c>
      <c r="C77" s="149"/>
      <c r="D77" s="149"/>
      <c r="E77" s="149">
        <v>8</v>
      </c>
      <c r="F77" s="204" t="s">
        <v>520</v>
      </c>
      <c r="G77" s="149" t="s">
        <v>400</v>
      </c>
    </row>
    <row r="78" spans="1:9" x14ac:dyDescent="0.2">
      <c r="A78" s="6"/>
      <c r="B78" s="91" t="s">
        <v>2</v>
      </c>
      <c r="C78" s="223">
        <f>SUM(C24:C77)</f>
        <v>63</v>
      </c>
      <c r="D78" s="223">
        <f>SUM(D24:D77)</f>
        <v>85</v>
      </c>
      <c r="E78" s="223">
        <f>SUM(E24:E77)</f>
        <v>456</v>
      </c>
      <c r="F78" s="236">
        <f>SUM(C78:E78)</f>
        <v>604</v>
      </c>
      <c r="G78" s="124" t="s">
        <v>779</v>
      </c>
    </row>
    <row r="79" spans="1:9" ht="13.5" thickBot="1" x14ac:dyDescent="0.25">
      <c r="A79" s="6"/>
      <c r="B79" s="186" t="s">
        <v>3</v>
      </c>
      <c r="C79" s="224">
        <f>(C78/F78)*100</f>
        <v>10.430463576158941</v>
      </c>
      <c r="D79" s="224">
        <f>(D78/F78)*100</f>
        <v>14.072847682119205</v>
      </c>
      <c r="E79" s="224">
        <f>(E78/F78)*100</f>
        <v>75.496688741721854</v>
      </c>
      <c r="F79" s="237"/>
      <c r="G79" s="238"/>
    </row>
    <row r="80" spans="1:9" x14ac:dyDescent="0.2">
      <c r="A80" s="16"/>
      <c r="B80" s="16"/>
      <c r="C80" s="16"/>
      <c r="D80" s="16"/>
      <c r="E80" s="16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1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1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1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1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1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1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1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0" workbookViewId="0">
      <selection activeCell="H26" sqref="H26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1027</v>
      </c>
    </row>
    <row r="2" spans="1:7" ht="26.25" customHeight="1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74" t="s">
        <v>730</v>
      </c>
      <c r="B3" s="48" t="s">
        <v>1028</v>
      </c>
      <c r="C3" s="58"/>
      <c r="D3" s="58">
        <v>10</v>
      </c>
      <c r="E3" s="58"/>
      <c r="F3" s="58">
        <v>10</v>
      </c>
      <c r="G3" s="58"/>
    </row>
    <row r="4" spans="1:7" x14ac:dyDescent="0.2">
      <c r="A4" s="74" t="s">
        <v>126</v>
      </c>
      <c r="B4" s="76" t="s">
        <v>1029</v>
      </c>
      <c r="C4" s="75">
        <v>4</v>
      </c>
      <c r="D4" s="75"/>
      <c r="E4" s="75"/>
      <c r="F4" s="75"/>
      <c r="G4" s="75"/>
    </row>
    <row r="5" spans="1:7" x14ac:dyDescent="0.2">
      <c r="A5" s="74" t="s">
        <v>732</v>
      </c>
      <c r="B5" s="48" t="s">
        <v>1030</v>
      </c>
      <c r="C5" s="58"/>
      <c r="D5" s="58">
        <v>16</v>
      </c>
      <c r="E5" s="58"/>
      <c r="F5" s="53"/>
      <c r="G5" s="58"/>
    </row>
    <row r="6" spans="1:7" x14ac:dyDescent="0.2">
      <c r="A6" s="74" t="s">
        <v>783</v>
      </c>
      <c r="B6" s="48" t="s">
        <v>1031</v>
      </c>
      <c r="C6" s="58"/>
      <c r="D6" s="58"/>
      <c r="E6" s="58">
        <v>11</v>
      </c>
      <c r="F6" s="54"/>
      <c r="G6" s="48" t="s">
        <v>634</v>
      </c>
    </row>
    <row r="7" spans="1:7" x14ac:dyDescent="0.2">
      <c r="A7" s="3"/>
      <c r="B7" s="48" t="s">
        <v>1032</v>
      </c>
      <c r="C7" s="58"/>
      <c r="D7" s="58">
        <v>5</v>
      </c>
      <c r="E7" s="58"/>
      <c r="F7" s="54"/>
      <c r="G7" s="58"/>
    </row>
    <row r="8" spans="1:7" x14ac:dyDescent="0.2">
      <c r="A8" s="3"/>
      <c r="B8" s="48" t="s">
        <v>189</v>
      </c>
      <c r="C8" s="58"/>
      <c r="D8" s="58"/>
      <c r="E8" s="58">
        <v>6</v>
      </c>
      <c r="F8" s="54"/>
      <c r="G8" s="48" t="s">
        <v>634</v>
      </c>
    </row>
    <row r="9" spans="1:7" x14ac:dyDescent="0.2">
      <c r="A9" s="3"/>
      <c r="B9" s="48" t="s">
        <v>1033</v>
      </c>
      <c r="C9" s="58"/>
      <c r="D9" s="58">
        <v>10</v>
      </c>
      <c r="E9" s="58"/>
      <c r="F9" s="54"/>
      <c r="G9" s="58"/>
    </row>
    <row r="10" spans="1:7" x14ac:dyDescent="0.2">
      <c r="A10" s="3"/>
      <c r="B10" s="48" t="s">
        <v>1034</v>
      </c>
      <c r="C10" s="58"/>
      <c r="D10" s="58"/>
      <c r="E10" s="58">
        <v>16</v>
      </c>
      <c r="F10" s="54"/>
      <c r="G10" s="48" t="s">
        <v>1082</v>
      </c>
    </row>
    <row r="11" spans="1:7" x14ac:dyDescent="0.2">
      <c r="A11" s="3"/>
      <c r="B11" s="48" t="s">
        <v>89</v>
      </c>
      <c r="C11" s="58"/>
      <c r="D11" s="58">
        <v>7</v>
      </c>
      <c r="E11" s="58"/>
      <c r="F11" s="54"/>
      <c r="G11" s="58"/>
    </row>
    <row r="12" spans="1:7" x14ac:dyDescent="0.2">
      <c r="A12" s="3"/>
      <c r="B12" s="48" t="s">
        <v>1035</v>
      </c>
      <c r="C12" s="58"/>
      <c r="D12" s="58"/>
      <c r="E12" s="58">
        <v>5</v>
      </c>
      <c r="F12" s="54"/>
      <c r="G12" s="48" t="s">
        <v>634</v>
      </c>
    </row>
    <row r="13" spans="1:7" x14ac:dyDescent="0.2">
      <c r="A13" s="3"/>
      <c r="B13" s="48" t="s">
        <v>1036</v>
      </c>
      <c r="C13" s="58"/>
      <c r="D13" s="58">
        <v>22</v>
      </c>
      <c r="E13" s="58"/>
      <c r="F13" s="54"/>
      <c r="G13" s="58"/>
    </row>
    <row r="14" spans="1:7" x14ac:dyDescent="0.2">
      <c r="A14" s="3"/>
      <c r="B14" s="48" t="s">
        <v>1037</v>
      </c>
      <c r="C14" s="58"/>
      <c r="D14" s="58"/>
      <c r="E14" s="58">
        <v>2</v>
      </c>
      <c r="F14" s="54"/>
      <c r="G14" s="48" t="s">
        <v>181</v>
      </c>
    </row>
    <row r="15" spans="1:7" x14ac:dyDescent="0.2">
      <c r="A15" s="3"/>
      <c r="B15" s="48" t="s">
        <v>1038</v>
      </c>
      <c r="C15" s="58"/>
      <c r="D15" s="58">
        <v>3</v>
      </c>
      <c r="E15" s="58"/>
      <c r="F15" s="54"/>
      <c r="G15" s="58"/>
    </row>
    <row r="16" spans="1:7" x14ac:dyDescent="0.2">
      <c r="A16" s="3"/>
      <c r="B16" s="48" t="s">
        <v>1039</v>
      </c>
      <c r="C16" s="58"/>
      <c r="D16" s="58"/>
      <c r="E16" s="58">
        <v>27</v>
      </c>
      <c r="F16" s="54"/>
      <c r="G16" s="48" t="s">
        <v>521</v>
      </c>
    </row>
    <row r="17" spans="1:7" x14ac:dyDescent="0.2">
      <c r="A17" s="3"/>
      <c r="B17" s="48" t="s">
        <v>1040</v>
      </c>
      <c r="C17" s="58"/>
      <c r="D17" s="58">
        <v>16</v>
      </c>
      <c r="E17" s="58"/>
      <c r="F17" s="54"/>
      <c r="G17" s="58"/>
    </row>
    <row r="18" spans="1:7" x14ac:dyDescent="0.2">
      <c r="A18" s="3"/>
      <c r="B18" s="48" t="s">
        <v>1041</v>
      </c>
      <c r="C18" s="58"/>
      <c r="D18" s="58"/>
      <c r="E18" s="58">
        <v>18</v>
      </c>
      <c r="F18" s="54"/>
      <c r="G18" s="48" t="s">
        <v>634</v>
      </c>
    </row>
    <row r="19" spans="1:7" x14ac:dyDescent="0.2">
      <c r="A19" s="3"/>
      <c r="B19" s="48" t="s">
        <v>1042</v>
      </c>
      <c r="C19" s="58"/>
      <c r="D19" s="58">
        <v>6</v>
      </c>
      <c r="E19" s="58"/>
      <c r="F19" s="54"/>
      <c r="G19" s="58"/>
    </row>
    <row r="20" spans="1:7" x14ac:dyDescent="0.2">
      <c r="A20" s="3"/>
      <c r="B20" s="48" t="s">
        <v>1043</v>
      </c>
      <c r="C20" s="58"/>
      <c r="D20" s="58"/>
      <c r="E20" s="58">
        <v>5</v>
      </c>
      <c r="F20" s="54"/>
      <c r="G20" s="48" t="s">
        <v>181</v>
      </c>
    </row>
    <row r="21" spans="1:7" x14ac:dyDescent="0.2">
      <c r="A21" s="3"/>
      <c r="B21" s="48" t="s">
        <v>1044</v>
      </c>
      <c r="C21" s="58"/>
      <c r="D21" s="58">
        <v>9</v>
      </c>
      <c r="E21" s="58"/>
      <c r="F21" s="54"/>
      <c r="G21" s="58"/>
    </row>
    <row r="22" spans="1:7" x14ac:dyDescent="0.2">
      <c r="A22" s="3"/>
      <c r="B22" s="48" t="s">
        <v>1045</v>
      </c>
      <c r="C22" s="58"/>
      <c r="D22" s="58"/>
      <c r="E22" s="58">
        <v>17</v>
      </c>
      <c r="F22" s="54"/>
      <c r="G22" s="48" t="s">
        <v>634</v>
      </c>
    </row>
    <row r="23" spans="1:7" x14ac:dyDescent="0.2">
      <c r="A23" s="3"/>
      <c r="B23" s="48" t="s">
        <v>1046</v>
      </c>
      <c r="C23" s="58"/>
      <c r="D23" s="59">
        <v>5</v>
      </c>
      <c r="E23" s="58"/>
      <c r="F23" s="54"/>
      <c r="G23" s="58"/>
    </row>
    <row r="24" spans="1:7" x14ac:dyDescent="0.2">
      <c r="A24" s="3"/>
      <c r="B24" s="48" t="s">
        <v>1047</v>
      </c>
      <c r="C24" s="58"/>
      <c r="D24" s="58"/>
      <c r="E24" s="58">
        <v>5</v>
      </c>
      <c r="F24" s="54"/>
      <c r="G24" s="48" t="s">
        <v>181</v>
      </c>
    </row>
    <row r="25" spans="1:7" x14ac:dyDescent="0.2">
      <c r="A25" s="3"/>
      <c r="B25" s="48" t="s">
        <v>1048</v>
      </c>
      <c r="C25" s="58"/>
      <c r="D25" s="59">
        <v>4</v>
      </c>
      <c r="E25" s="58"/>
      <c r="F25" s="54"/>
      <c r="G25" s="58"/>
    </row>
    <row r="26" spans="1:7" x14ac:dyDescent="0.2">
      <c r="A26" s="3"/>
      <c r="B26" s="48" t="s">
        <v>1049</v>
      </c>
      <c r="C26" s="58"/>
      <c r="D26" s="58"/>
      <c r="E26" s="58">
        <v>5</v>
      </c>
      <c r="F26" s="54"/>
      <c r="G26" s="48" t="s">
        <v>181</v>
      </c>
    </row>
    <row r="27" spans="1:7" x14ac:dyDescent="0.2">
      <c r="A27" s="3"/>
      <c r="B27" s="48" t="s">
        <v>1050</v>
      </c>
      <c r="C27" s="58"/>
      <c r="D27" s="58">
        <v>5</v>
      </c>
      <c r="E27" s="58"/>
      <c r="F27" s="54"/>
      <c r="G27" s="58"/>
    </row>
    <row r="28" spans="1:7" x14ac:dyDescent="0.2">
      <c r="A28" s="11"/>
      <c r="B28" s="48" t="s">
        <v>1051</v>
      </c>
      <c r="C28" s="58"/>
      <c r="D28" s="58"/>
      <c r="E28" s="58">
        <v>4</v>
      </c>
      <c r="F28" s="54"/>
      <c r="G28" s="48" t="s">
        <v>181</v>
      </c>
    </row>
    <row r="29" spans="1:7" x14ac:dyDescent="0.2">
      <c r="A29" s="17"/>
      <c r="B29" s="48" t="s">
        <v>1052</v>
      </c>
      <c r="C29" s="58"/>
      <c r="D29" s="58">
        <v>4</v>
      </c>
      <c r="E29" s="58"/>
      <c r="F29" s="54"/>
      <c r="G29" s="58"/>
    </row>
    <row r="30" spans="1:7" x14ac:dyDescent="0.2">
      <c r="A30" s="17"/>
      <c r="B30" s="48" t="s">
        <v>1053</v>
      </c>
      <c r="C30" s="60"/>
      <c r="D30" s="60"/>
      <c r="E30" s="61">
        <v>6</v>
      </c>
      <c r="F30" s="54"/>
      <c r="G30" s="48" t="s">
        <v>401</v>
      </c>
    </row>
    <row r="31" spans="1:7" x14ac:dyDescent="0.2">
      <c r="A31" s="3"/>
      <c r="B31" s="48" t="s">
        <v>1054</v>
      </c>
      <c r="C31" s="58"/>
      <c r="D31" s="58">
        <v>13</v>
      </c>
      <c r="E31" s="61"/>
      <c r="F31" s="54"/>
      <c r="G31" s="58"/>
    </row>
    <row r="32" spans="1:7" x14ac:dyDescent="0.2">
      <c r="A32" s="3"/>
      <c r="B32" s="48" t="s">
        <v>1055</v>
      </c>
      <c r="C32" s="58"/>
      <c r="D32" s="58"/>
      <c r="E32" s="61">
        <v>4</v>
      </c>
      <c r="F32" s="54"/>
      <c r="G32" s="48" t="s">
        <v>181</v>
      </c>
    </row>
    <row r="33" spans="1:8" x14ac:dyDescent="0.2">
      <c r="A33" s="3"/>
      <c r="B33" s="48" t="s">
        <v>1056</v>
      </c>
      <c r="C33" s="58"/>
      <c r="D33" s="58">
        <v>3</v>
      </c>
      <c r="E33" s="61"/>
      <c r="F33" s="54"/>
      <c r="G33" s="58"/>
    </row>
    <row r="34" spans="1:8" x14ac:dyDescent="0.2">
      <c r="A34" s="3"/>
      <c r="B34" s="48" t="s">
        <v>1057</v>
      </c>
      <c r="C34" s="58"/>
      <c r="D34" s="58"/>
      <c r="E34" s="61">
        <v>7</v>
      </c>
      <c r="F34" s="54"/>
      <c r="G34" s="48" t="s">
        <v>181</v>
      </c>
    </row>
    <row r="35" spans="1:8" x14ac:dyDescent="0.2">
      <c r="A35" s="3"/>
      <c r="B35" s="48" t="s">
        <v>1058</v>
      </c>
      <c r="C35" s="58"/>
      <c r="D35" s="58">
        <v>18</v>
      </c>
      <c r="E35" s="61"/>
      <c r="F35" s="54"/>
      <c r="G35" s="58"/>
    </row>
    <row r="36" spans="1:8" x14ac:dyDescent="0.2">
      <c r="A36" s="3"/>
      <c r="B36" s="48" t="s">
        <v>1059</v>
      </c>
      <c r="C36" s="58"/>
      <c r="D36" s="58"/>
      <c r="E36" s="61">
        <v>2</v>
      </c>
      <c r="F36" s="54"/>
      <c r="G36" s="48" t="s">
        <v>181</v>
      </c>
    </row>
    <row r="37" spans="1:8" x14ac:dyDescent="0.2">
      <c r="A37" s="3"/>
      <c r="B37" s="48" t="s">
        <v>1060</v>
      </c>
      <c r="C37" s="59"/>
      <c r="D37" s="59">
        <v>8</v>
      </c>
      <c r="E37" s="62"/>
      <c r="F37" s="63"/>
      <c r="G37" s="59"/>
      <c r="H37" s="21"/>
    </row>
    <row r="38" spans="1:8" x14ac:dyDescent="0.2">
      <c r="A38" s="3"/>
      <c r="B38" s="48" t="s">
        <v>1061</v>
      </c>
      <c r="C38" s="59"/>
      <c r="D38" s="59"/>
      <c r="E38" s="62">
        <v>13</v>
      </c>
      <c r="F38" s="63"/>
      <c r="G38" s="48" t="s">
        <v>181</v>
      </c>
      <c r="H38" s="21"/>
    </row>
    <row r="39" spans="1:8" x14ac:dyDescent="0.2">
      <c r="A39" s="3"/>
      <c r="B39" s="48" t="s">
        <v>1062</v>
      </c>
      <c r="C39" s="59"/>
      <c r="D39" s="59">
        <v>7</v>
      </c>
      <c r="E39" s="62"/>
      <c r="F39" s="63"/>
      <c r="G39" s="59"/>
      <c r="H39" s="21"/>
    </row>
    <row r="40" spans="1:8" x14ac:dyDescent="0.2">
      <c r="A40" s="3"/>
      <c r="B40" s="48" t="s">
        <v>1063</v>
      </c>
      <c r="C40" s="59"/>
      <c r="D40" s="59"/>
      <c r="E40" s="62">
        <v>8</v>
      </c>
      <c r="F40" s="63"/>
      <c r="G40" s="129" t="s">
        <v>400</v>
      </c>
      <c r="H40" s="21"/>
    </row>
    <row r="41" spans="1:8" x14ac:dyDescent="0.2">
      <c r="A41" s="11"/>
      <c r="B41" s="48" t="s">
        <v>1064</v>
      </c>
      <c r="C41" s="59"/>
      <c r="D41" s="59">
        <v>32</v>
      </c>
      <c r="E41" s="62"/>
      <c r="F41" s="63"/>
      <c r="G41" s="59"/>
      <c r="H41" s="21"/>
    </row>
    <row r="42" spans="1:8" x14ac:dyDescent="0.2">
      <c r="A42" s="17"/>
      <c r="B42" s="48" t="s">
        <v>1065</v>
      </c>
      <c r="C42" s="59"/>
      <c r="D42" s="59"/>
      <c r="E42" s="62">
        <v>5</v>
      </c>
      <c r="F42" s="63"/>
      <c r="G42" s="48" t="s">
        <v>181</v>
      </c>
      <c r="H42" s="21"/>
    </row>
    <row r="43" spans="1:8" x14ac:dyDescent="0.2">
      <c r="A43" s="17"/>
      <c r="B43" s="48" t="s">
        <v>1066</v>
      </c>
      <c r="C43" s="64"/>
      <c r="D43" s="64">
        <v>4</v>
      </c>
      <c r="E43" s="62"/>
      <c r="F43" s="63"/>
      <c r="G43" s="59"/>
      <c r="H43" s="21"/>
    </row>
    <row r="44" spans="1:8" x14ac:dyDescent="0.2">
      <c r="A44" s="5"/>
      <c r="B44" s="48" t="s">
        <v>1067</v>
      </c>
      <c r="C44" s="59"/>
      <c r="D44" s="59"/>
      <c r="E44" s="62">
        <v>9</v>
      </c>
      <c r="F44" s="63"/>
      <c r="G44" s="48" t="s">
        <v>181</v>
      </c>
      <c r="H44" s="21"/>
    </row>
    <row r="45" spans="1:8" x14ac:dyDescent="0.2">
      <c r="A45" s="3"/>
      <c r="B45" s="48" t="s">
        <v>1068</v>
      </c>
      <c r="C45" s="59"/>
      <c r="D45" s="59">
        <v>6</v>
      </c>
      <c r="E45" s="62"/>
      <c r="F45" s="63"/>
      <c r="G45" s="59"/>
      <c r="H45" s="21"/>
    </row>
    <row r="46" spans="1:8" x14ac:dyDescent="0.2">
      <c r="A46" s="3"/>
      <c r="B46" s="48" t="s">
        <v>1077</v>
      </c>
      <c r="C46" s="59"/>
      <c r="D46" s="59"/>
      <c r="E46" s="62">
        <v>3</v>
      </c>
      <c r="F46" s="63"/>
      <c r="G46" s="48" t="s">
        <v>181</v>
      </c>
      <c r="H46" s="21"/>
    </row>
    <row r="47" spans="1:8" x14ac:dyDescent="0.2">
      <c r="A47" s="3"/>
      <c r="B47" s="48" t="s">
        <v>1076</v>
      </c>
      <c r="C47" s="59"/>
      <c r="D47" s="59">
        <v>5</v>
      </c>
      <c r="E47" s="62"/>
      <c r="F47" s="63"/>
      <c r="G47" s="59"/>
      <c r="H47" s="21"/>
    </row>
    <row r="48" spans="1:8" x14ac:dyDescent="0.2">
      <c r="A48" s="3"/>
      <c r="B48" s="48" t="s">
        <v>1069</v>
      </c>
      <c r="C48" s="59"/>
      <c r="D48" s="59"/>
      <c r="E48" s="62">
        <v>1</v>
      </c>
      <c r="F48" s="63"/>
      <c r="G48" s="48" t="s">
        <v>181</v>
      </c>
      <c r="H48" s="21"/>
    </row>
    <row r="49" spans="1:8" x14ac:dyDescent="0.2">
      <c r="A49" s="3"/>
      <c r="B49" s="48" t="s">
        <v>1070</v>
      </c>
      <c r="C49" s="59"/>
      <c r="D49" s="59">
        <v>7</v>
      </c>
      <c r="E49" s="62"/>
      <c r="F49" s="63"/>
      <c r="G49" s="59"/>
      <c r="H49" s="21"/>
    </row>
    <row r="50" spans="1:8" x14ac:dyDescent="0.2">
      <c r="A50" s="3"/>
      <c r="B50" s="48" t="s">
        <v>1071</v>
      </c>
      <c r="C50" s="59"/>
      <c r="D50" s="59"/>
      <c r="E50" s="62">
        <v>11</v>
      </c>
      <c r="F50" s="70">
        <v>405</v>
      </c>
      <c r="G50" s="129" t="s">
        <v>401</v>
      </c>
      <c r="H50" s="21"/>
    </row>
    <row r="51" spans="1:8" x14ac:dyDescent="0.2">
      <c r="A51" s="3"/>
      <c r="B51" s="76" t="s">
        <v>572</v>
      </c>
      <c r="C51" s="75">
        <v>5</v>
      </c>
      <c r="D51" s="75"/>
      <c r="E51" s="77"/>
      <c r="F51" s="75"/>
      <c r="G51" s="75"/>
      <c r="H51" s="21"/>
    </row>
    <row r="52" spans="1:8" x14ac:dyDescent="0.2">
      <c r="A52" s="3"/>
      <c r="B52" s="48" t="s">
        <v>1072</v>
      </c>
      <c r="C52" s="59"/>
      <c r="D52" s="59">
        <v>9</v>
      </c>
      <c r="E52" s="62"/>
      <c r="F52" s="59">
        <v>9</v>
      </c>
      <c r="G52" s="59"/>
      <c r="H52" s="21"/>
    </row>
    <row r="53" spans="1:8" x14ac:dyDescent="0.2">
      <c r="A53" s="3"/>
      <c r="B53" s="76" t="s">
        <v>1073</v>
      </c>
      <c r="C53" s="75">
        <v>7</v>
      </c>
      <c r="D53" s="75"/>
      <c r="E53" s="77"/>
      <c r="F53" s="75"/>
      <c r="G53" s="75"/>
      <c r="H53" s="21"/>
    </row>
    <row r="54" spans="1:8" x14ac:dyDescent="0.2">
      <c r="A54" s="3"/>
      <c r="B54" s="48" t="s">
        <v>1074</v>
      </c>
      <c r="C54" s="59"/>
      <c r="D54" s="59">
        <v>10</v>
      </c>
      <c r="E54" s="62"/>
      <c r="F54" s="206"/>
      <c r="G54" s="59"/>
      <c r="H54" s="21"/>
    </row>
    <row r="55" spans="1:8" x14ac:dyDescent="0.2">
      <c r="A55" s="3"/>
      <c r="B55" s="48" t="s">
        <v>1075</v>
      </c>
      <c r="C55" s="59"/>
      <c r="D55" s="59"/>
      <c r="E55" s="62">
        <v>19</v>
      </c>
      <c r="F55" s="63"/>
      <c r="G55" s="129" t="s">
        <v>1083</v>
      </c>
      <c r="H55" s="21"/>
    </row>
    <row r="56" spans="1:8" x14ac:dyDescent="0.2">
      <c r="A56" s="3"/>
      <c r="B56" s="48" t="s">
        <v>1078</v>
      </c>
      <c r="C56" s="59"/>
      <c r="D56" s="59">
        <v>5</v>
      </c>
      <c r="E56" s="62"/>
      <c r="F56" s="63"/>
      <c r="G56" s="59"/>
      <c r="H56" s="21"/>
    </row>
    <row r="57" spans="1:8" x14ac:dyDescent="0.2">
      <c r="A57" s="3"/>
      <c r="B57" s="48" t="s">
        <v>1079</v>
      </c>
      <c r="C57" s="59"/>
      <c r="D57" s="59"/>
      <c r="E57" s="62">
        <v>6</v>
      </c>
      <c r="F57" s="63"/>
      <c r="G57" s="129" t="s">
        <v>181</v>
      </c>
      <c r="H57" s="21"/>
    </row>
    <row r="58" spans="1:8" x14ac:dyDescent="0.2">
      <c r="A58" s="3"/>
      <c r="B58" s="48" t="s">
        <v>1080</v>
      </c>
      <c r="C58" s="59"/>
      <c r="D58" s="59">
        <v>11</v>
      </c>
      <c r="E58" s="62"/>
      <c r="F58" s="70">
        <v>51</v>
      </c>
      <c r="G58" s="59"/>
      <c r="H58" s="21"/>
    </row>
    <row r="59" spans="1:8" x14ac:dyDescent="0.2">
      <c r="A59" s="10"/>
      <c r="B59" s="95" t="s">
        <v>1081</v>
      </c>
      <c r="C59" s="96">
        <v>7</v>
      </c>
      <c r="D59" s="96"/>
      <c r="E59" s="97"/>
      <c r="F59" s="96"/>
      <c r="G59" s="96"/>
      <c r="H59" s="21"/>
    </row>
    <row r="60" spans="1:8" x14ac:dyDescent="0.2">
      <c r="A60" s="260"/>
      <c r="B60" s="91" t="s">
        <v>2</v>
      </c>
      <c r="C60" s="223">
        <f>SUM(C3:C59)</f>
        <v>23</v>
      </c>
      <c r="D60" s="223">
        <f>SUM(D3:D59)</f>
        <v>260</v>
      </c>
      <c r="E60" s="223">
        <f>SUM(E3:E59)</f>
        <v>215</v>
      </c>
      <c r="F60" s="236">
        <f>SUM(C60:E60)</f>
        <v>498</v>
      </c>
      <c r="G60" s="124" t="s">
        <v>779</v>
      </c>
    </row>
    <row r="61" spans="1:8" ht="13.5" thickBot="1" x14ac:dyDescent="0.25">
      <c r="A61" s="259"/>
      <c r="B61" s="186" t="s">
        <v>3</v>
      </c>
      <c r="C61" s="224">
        <f>(C60/F60)*100</f>
        <v>4.618473895582329</v>
      </c>
      <c r="D61" s="224">
        <f>(D60/F60)*100</f>
        <v>52.208835341365464</v>
      </c>
      <c r="E61" s="224">
        <f>(E60/F60)*100</f>
        <v>43.172690763052209</v>
      </c>
      <c r="F61" s="237"/>
      <c r="G61" s="238"/>
    </row>
    <row r="62" spans="1:8" x14ac:dyDescent="0.2">
      <c r="A62" s="16"/>
      <c r="B62" s="16"/>
      <c r="C62" s="16"/>
      <c r="D62" s="16"/>
      <c r="E62" s="16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14"/>
      <c r="D69" s="4"/>
      <c r="E69" s="4"/>
      <c r="F69" s="4"/>
      <c r="G69" s="4"/>
      <c r="H69" s="4"/>
    </row>
    <row r="70" spans="1:8" x14ac:dyDescent="0.2">
      <c r="A70" s="4"/>
      <c r="B70" s="4"/>
      <c r="C70" s="14"/>
      <c r="D70" s="4"/>
      <c r="E70" s="4"/>
      <c r="F70" s="4"/>
      <c r="G70" s="4"/>
      <c r="H70" s="4"/>
    </row>
    <row r="71" spans="1:8" x14ac:dyDescent="0.2">
      <c r="A71" s="4"/>
      <c r="B71" s="4"/>
      <c r="C71" s="14"/>
      <c r="D71" s="4"/>
      <c r="E71" s="4"/>
      <c r="F71" s="4"/>
      <c r="G71" s="4"/>
      <c r="H71" s="4"/>
    </row>
    <row r="72" spans="1:8" x14ac:dyDescent="0.2">
      <c r="A72" s="4"/>
      <c r="B72" s="4"/>
      <c r="C72" s="14"/>
      <c r="D72" s="4"/>
      <c r="E72" s="4"/>
      <c r="F72" s="4"/>
      <c r="G72" s="4"/>
      <c r="H72" s="4"/>
    </row>
    <row r="73" spans="1:8" x14ac:dyDescent="0.2">
      <c r="A73" s="4"/>
      <c r="B73" s="4"/>
      <c r="C73" s="14"/>
      <c r="D73" s="4"/>
      <c r="E73" s="4"/>
      <c r="F73" s="4"/>
      <c r="G73" s="4"/>
      <c r="H73" s="4"/>
    </row>
    <row r="74" spans="1:8" x14ac:dyDescent="0.2">
      <c r="A74" s="4"/>
      <c r="B74" s="4"/>
      <c r="C74" s="14"/>
      <c r="D74" s="4"/>
      <c r="E74" s="4"/>
      <c r="F74" s="4"/>
      <c r="G74" s="4"/>
      <c r="H74" s="4"/>
    </row>
    <row r="75" spans="1:8" x14ac:dyDescent="0.2">
      <c r="A75" s="4"/>
      <c r="B75" s="4"/>
      <c r="C75" s="1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88" workbookViewId="0">
      <selection activeCell="I27" sqref="I27"/>
    </sheetView>
  </sheetViews>
  <sheetFormatPr defaultRowHeight="12.75" x14ac:dyDescent="0.2"/>
  <cols>
    <col min="1" max="1" width="16.7109375" customWidth="1"/>
    <col min="2" max="2" width="10.7109375" customWidth="1"/>
    <col min="3" max="3" width="11.85546875" customWidth="1"/>
    <col min="4" max="4" width="12.7109375" customWidth="1"/>
    <col min="5" max="5" width="16.7109375" customWidth="1"/>
    <col min="6" max="6" width="13.7109375" customWidth="1"/>
    <col min="7" max="7" width="27.28515625" customWidth="1"/>
  </cols>
  <sheetData>
    <row r="1" spans="1:7" x14ac:dyDescent="0.2">
      <c r="A1" s="29" t="s">
        <v>905</v>
      </c>
    </row>
    <row r="2" spans="1:7" ht="26.25" customHeight="1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26" t="s">
        <v>75</v>
      </c>
      <c r="B3" s="45" t="s">
        <v>910</v>
      </c>
      <c r="C3" s="58"/>
      <c r="D3" s="58">
        <v>19</v>
      </c>
      <c r="E3" s="58"/>
      <c r="F3" s="251"/>
      <c r="G3" s="247"/>
    </row>
    <row r="4" spans="1:7" x14ac:dyDescent="0.2">
      <c r="A4" s="26" t="s">
        <v>828</v>
      </c>
      <c r="B4" s="48" t="s">
        <v>911</v>
      </c>
      <c r="C4" s="58"/>
      <c r="D4" s="58"/>
      <c r="E4" s="58">
        <v>8</v>
      </c>
      <c r="F4" s="252"/>
      <c r="G4" s="249" t="s">
        <v>181</v>
      </c>
    </row>
    <row r="5" spans="1:7" x14ac:dyDescent="0.2">
      <c r="A5" s="26" t="s">
        <v>133</v>
      </c>
      <c r="B5" s="48" t="s">
        <v>912</v>
      </c>
      <c r="C5" s="58"/>
      <c r="D5" s="58">
        <v>12</v>
      </c>
      <c r="E5" s="58"/>
      <c r="F5" s="252"/>
      <c r="G5" s="247"/>
    </row>
    <row r="6" spans="1:7" x14ac:dyDescent="0.2">
      <c r="A6" s="10"/>
      <c r="B6" s="48" t="s">
        <v>913</v>
      </c>
      <c r="C6" s="58"/>
      <c r="D6" s="58"/>
      <c r="E6" s="58">
        <v>8</v>
      </c>
      <c r="F6" s="252"/>
      <c r="G6" s="249" t="s">
        <v>181</v>
      </c>
    </row>
    <row r="7" spans="1:7" x14ac:dyDescent="0.2">
      <c r="A7" s="42"/>
      <c r="B7" s="48" t="s">
        <v>914</v>
      </c>
      <c r="C7" s="58"/>
      <c r="D7" s="58">
        <v>7</v>
      </c>
      <c r="E7" s="58"/>
      <c r="F7" s="253" t="s">
        <v>944</v>
      </c>
      <c r="G7" s="247"/>
    </row>
    <row r="8" spans="1:7" x14ac:dyDescent="0.2">
      <c r="A8" s="10"/>
      <c r="B8" s="91" t="s">
        <v>2</v>
      </c>
      <c r="C8" s="223">
        <f>SUM(C3:C7)</f>
        <v>0</v>
      </c>
      <c r="D8" s="223">
        <f>SUM(D3:D7)</f>
        <v>38</v>
      </c>
      <c r="E8" s="223">
        <f>SUM(E3:E7)</f>
        <v>16</v>
      </c>
      <c r="F8" s="236">
        <f>SUM(C8:E8)</f>
        <v>54</v>
      </c>
      <c r="G8" s="124" t="s">
        <v>779</v>
      </c>
    </row>
    <row r="9" spans="1:7" ht="13.5" thickBot="1" x14ac:dyDescent="0.25">
      <c r="A9" s="10"/>
      <c r="B9" s="186" t="s">
        <v>3</v>
      </c>
      <c r="C9" s="224">
        <f>(C8/F8)*100</f>
        <v>0</v>
      </c>
      <c r="D9" s="224">
        <f>(D8/F8)*100</f>
        <v>70.370370370370367</v>
      </c>
      <c r="E9" s="224">
        <f>(E8/F8)*100</f>
        <v>29.629629629629626</v>
      </c>
      <c r="F9" s="237"/>
      <c r="G9" s="238"/>
    </row>
    <row r="10" spans="1:7" x14ac:dyDescent="0.2">
      <c r="A10" s="187"/>
      <c r="B10" s="48" t="s">
        <v>915</v>
      </c>
      <c r="C10" s="58"/>
      <c r="D10" s="58"/>
      <c r="E10" s="58">
        <v>20</v>
      </c>
      <c r="F10" s="205"/>
      <c r="G10" s="48" t="s">
        <v>181</v>
      </c>
    </row>
    <row r="11" spans="1:7" x14ac:dyDescent="0.2">
      <c r="A11" s="74" t="s">
        <v>730</v>
      </c>
      <c r="B11" s="48" t="s">
        <v>916</v>
      </c>
      <c r="C11" s="58"/>
      <c r="D11" s="58">
        <v>6</v>
      </c>
      <c r="E11" s="58"/>
      <c r="F11" s="54"/>
      <c r="G11" s="58"/>
    </row>
    <row r="12" spans="1:7" x14ac:dyDescent="0.2">
      <c r="A12" s="74" t="s">
        <v>126</v>
      </c>
      <c r="B12" s="48" t="s">
        <v>917</v>
      </c>
      <c r="C12" s="58"/>
      <c r="D12" s="58"/>
      <c r="E12" s="58">
        <v>6</v>
      </c>
      <c r="F12" s="54"/>
      <c r="G12" s="48" t="s">
        <v>181</v>
      </c>
    </row>
    <row r="13" spans="1:7" x14ac:dyDescent="0.2">
      <c r="A13" s="74" t="s">
        <v>732</v>
      </c>
      <c r="B13" s="48" t="s">
        <v>918</v>
      </c>
      <c r="C13" s="58"/>
      <c r="D13" s="58">
        <v>12</v>
      </c>
      <c r="E13" s="58"/>
      <c r="F13" s="54"/>
      <c r="G13" s="58"/>
    </row>
    <row r="14" spans="1:7" x14ac:dyDescent="0.2">
      <c r="A14" s="74" t="s">
        <v>783</v>
      </c>
      <c r="B14" s="48" t="s">
        <v>919</v>
      </c>
      <c r="C14" s="58"/>
      <c r="D14" s="58"/>
      <c r="E14" s="58">
        <v>8</v>
      </c>
      <c r="F14" s="69" t="s">
        <v>945</v>
      </c>
      <c r="G14" s="48" t="s">
        <v>942</v>
      </c>
    </row>
    <row r="15" spans="1:7" x14ac:dyDescent="0.2">
      <c r="A15" s="10"/>
      <c r="B15" s="76" t="s">
        <v>920</v>
      </c>
      <c r="C15" s="75">
        <v>5</v>
      </c>
      <c r="D15" s="75"/>
      <c r="E15" s="75"/>
      <c r="F15" s="120"/>
      <c r="G15" s="75"/>
    </row>
    <row r="16" spans="1:7" x14ac:dyDescent="0.2">
      <c r="A16" s="10"/>
      <c r="B16" s="48" t="s">
        <v>921</v>
      </c>
      <c r="C16" s="58"/>
      <c r="D16" s="58">
        <v>3</v>
      </c>
      <c r="E16" s="58"/>
      <c r="F16" s="53"/>
      <c r="G16" s="58"/>
    </row>
    <row r="17" spans="1:7" x14ac:dyDescent="0.2">
      <c r="A17" s="42"/>
      <c r="B17" s="48" t="s">
        <v>922</v>
      </c>
      <c r="C17" s="58"/>
      <c r="D17" s="58"/>
      <c r="E17" s="58">
        <v>12</v>
      </c>
      <c r="F17" s="54"/>
      <c r="G17" s="48" t="s">
        <v>943</v>
      </c>
    </row>
    <row r="18" spans="1:7" x14ac:dyDescent="0.2">
      <c r="A18" s="42"/>
      <c r="B18" s="48" t="s">
        <v>923</v>
      </c>
      <c r="C18" s="58"/>
      <c r="D18" s="58">
        <v>4</v>
      </c>
      <c r="E18" s="58"/>
      <c r="F18" s="54"/>
      <c r="G18" s="58"/>
    </row>
    <row r="19" spans="1:7" x14ac:dyDescent="0.2">
      <c r="A19" s="42"/>
      <c r="B19" s="48" t="s">
        <v>408</v>
      </c>
      <c r="C19" s="58"/>
      <c r="D19" s="58"/>
      <c r="E19" s="58">
        <v>6</v>
      </c>
      <c r="F19" s="54"/>
      <c r="G19" s="48" t="s">
        <v>181</v>
      </c>
    </row>
    <row r="20" spans="1:7" x14ac:dyDescent="0.2">
      <c r="A20" s="42"/>
      <c r="B20" s="48" t="s">
        <v>924</v>
      </c>
      <c r="C20" s="58"/>
      <c r="D20" s="58">
        <v>11</v>
      </c>
      <c r="E20" s="58"/>
      <c r="F20" s="54"/>
      <c r="G20" s="58"/>
    </row>
    <row r="21" spans="1:7" x14ac:dyDescent="0.2">
      <c r="A21" s="42"/>
      <c r="B21" s="48" t="s">
        <v>927</v>
      </c>
      <c r="C21" s="58"/>
      <c r="D21" s="58"/>
      <c r="E21" s="58">
        <v>26</v>
      </c>
      <c r="F21" s="54"/>
      <c r="G21" s="48" t="s">
        <v>943</v>
      </c>
    </row>
    <row r="22" spans="1:7" x14ac:dyDescent="0.2">
      <c r="A22" s="42"/>
      <c r="B22" s="48" t="s">
        <v>925</v>
      </c>
      <c r="C22" s="58"/>
      <c r="D22" s="58">
        <v>27</v>
      </c>
      <c r="E22" s="58"/>
      <c r="F22" s="57">
        <v>89</v>
      </c>
      <c r="G22" s="58"/>
    </row>
    <row r="23" spans="1:7" x14ac:dyDescent="0.2">
      <c r="A23" s="42"/>
      <c r="B23" s="76" t="s">
        <v>926</v>
      </c>
      <c r="C23" s="75">
        <v>25</v>
      </c>
      <c r="D23" s="75"/>
      <c r="E23" s="75"/>
      <c r="F23" s="120"/>
      <c r="G23" s="75"/>
    </row>
    <row r="24" spans="1:7" x14ac:dyDescent="0.2">
      <c r="A24" s="42"/>
      <c r="B24" s="48" t="s">
        <v>928</v>
      </c>
      <c r="C24" s="58"/>
      <c r="D24" s="58"/>
      <c r="E24" s="58">
        <v>15</v>
      </c>
      <c r="F24" s="53"/>
      <c r="G24" s="48" t="s">
        <v>943</v>
      </c>
    </row>
    <row r="25" spans="1:7" x14ac:dyDescent="0.2">
      <c r="A25" s="42"/>
      <c r="B25" s="48" t="s">
        <v>929</v>
      </c>
      <c r="C25" s="58"/>
      <c r="D25" s="58">
        <v>10</v>
      </c>
      <c r="E25" s="58"/>
      <c r="F25" s="57">
        <v>25</v>
      </c>
      <c r="G25" s="58"/>
    </row>
    <row r="26" spans="1:7" x14ac:dyDescent="0.2">
      <c r="A26" s="42"/>
      <c r="B26" s="76" t="s">
        <v>930</v>
      </c>
      <c r="C26" s="75">
        <v>4</v>
      </c>
      <c r="D26" s="75"/>
      <c r="E26" s="75"/>
      <c r="F26" s="120"/>
      <c r="G26" s="75"/>
    </row>
    <row r="27" spans="1:7" x14ac:dyDescent="0.2">
      <c r="A27" s="42"/>
      <c r="B27" s="48" t="s">
        <v>931</v>
      </c>
      <c r="C27" s="58"/>
      <c r="D27" s="58">
        <v>16</v>
      </c>
      <c r="E27" s="58"/>
      <c r="F27" s="53"/>
      <c r="G27" s="58"/>
    </row>
    <row r="28" spans="1:7" x14ac:dyDescent="0.2">
      <c r="A28" s="42"/>
      <c r="B28" s="48" t="s">
        <v>932</v>
      </c>
      <c r="C28" s="58"/>
      <c r="D28" s="58"/>
      <c r="E28" s="58">
        <v>6</v>
      </c>
      <c r="F28" s="54"/>
      <c r="G28" s="48" t="s">
        <v>181</v>
      </c>
    </row>
    <row r="29" spans="1:7" x14ac:dyDescent="0.2">
      <c r="A29" s="42"/>
      <c r="B29" s="48" t="s">
        <v>933</v>
      </c>
      <c r="C29" s="58"/>
      <c r="D29" s="58">
        <v>20</v>
      </c>
      <c r="E29" s="58"/>
      <c r="F29" s="54"/>
      <c r="G29" s="58"/>
    </row>
    <row r="30" spans="1:7" x14ac:dyDescent="0.2">
      <c r="A30" s="42"/>
      <c r="B30" s="48" t="s">
        <v>934</v>
      </c>
      <c r="C30" s="58"/>
      <c r="D30" s="58"/>
      <c r="E30" s="58">
        <v>5</v>
      </c>
      <c r="F30" s="57">
        <v>47</v>
      </c>
      <c r="G30" s="48" t="s">
        <v>181</v>
      </c>
    </row>
    <row r="31" spans="1:7" x14ac:dyDescent="0.2">
      <c r="A31" s="42"/>
      <c r="B31" s="76" t="s">
        <v>935</v>
      </c>
      <c r="C31" s="75">
        <v>19</v>
      </c>
      <c r="D31" s="75"/>
      <c r="E31" s="75"/>
      <c r="F31" s="120"/>
      <c r="G31" s="75"/>
    </row>
    <row r="32" spans="1:7" x14ac:dyDescent="0.2">
      <c r="A32" s="42"/>
      <c r="B32" s="48" t="s">
        <v>936</v>
      </c>
      <c r="C32" s="58"/>
      <c r="D32" s="58">
        <v>6</v>
      </c>
      <c r="E32" s="58"/>
      <c r="F32" s="53"/>
      <c r="G32" s="58"/>
    </row>
    <row r="33" spans="1:8" x14ac:dyDescent="0.2">
      <c r="A33" s="42"/>
      <c r="B33" s="48" t="s">
        <v>937</v>
      </c>
      <c r="C33" s="58"/>
      <c r="D33" s="58"/>
      <c r="E33" s="58">
        <v>5</v>
      </c>
      <c r="F33" s="54"/>
      <c r="G33" s="48" t="s">
        <v>181</v>
      </c>
    </row>
    <row r="34" spans="1:8" x14ac:dyDescent="0.2">
      <c r="A34" s="42"/>
      <c r="B34" s="48" t="s">
        <v>938</v>
      </c>
      <c r="C34" s="58"/>
      <c r="D34" s="58">
        <v>5</v>
      </c>
      <c r="E34" s="58"/>
      <c r="F34" s="54"/>
      <c r="G34" s="58"/>
    </row>
    <row r="35" spans="1:8" x14ac:dyDescent="0.2">
      <c r="A35" s="42"/>
      <c r="B35" s="48" t="s">
        <v>939</v>
      </c>
      <c r="C35" s="58"/>
      <c r="D35" s="58"/>
      <c r="E35" s="59">
        <v>22</v>
      </c>
      <c r="F35" s="54"/>
      <c r="G35" s="48" t="s">
        <v>181</v>
      </c>
    </row>
    <row r="36" spans="1:8" x14ac:dyDescent="0.2">
      <c r="A36" s="42"/>
      <c r="B36" s="48" t="s">
        <v>940</v>
      </c>
      <c r="C36" s="58"/>
      <c r="D36" s="58">
        <v>4</v>
      </c>
      <c r="E36" s="58"/>
      <c r="F36" s="54"/>
      <c r="G36" s="58"/>
    </row>
    <row r="37" spans="1:8" x14ac:dyDescent="0.2">
      <c r="A37" s="42"/>
      <c r="B37" s="48" t="s">
        <v>941</v>
      </c>
      <c r="C37" s="58"/>
      <c r="D37" s="58"/>
      <c r="E37" s="58">
        <v>3</v>
      </c>
      <c r="F37" s="67">
        <v>45</v>
      </c>
      <c r="G37" s="48" t="s">
        <v>181</v>
      </c>
    </row>
    <row r="38" spans="1:8" x14ac:dyDescent="0.2">
      <c r="A38" s="10"/>
      <c r="B38" s="91" t="s">
        <v>2</v>
      </c>
      <c r="C38" s="223">
        <f>SUM(C10:C37)</f>
        <v>53</v>
      </c>
      <c r="D38" s="248">
        <f>SUM(D10:D37)</f>
        <v>124</v>
      </c>
      <c r="E38" s="248">
        <f>SUM(E10:E37)</f>
        <v>134</v>
      </c>
      <c r="F38" s="236">
        <f>SUM(C38:E38)</f>
        <v>311</v>
      </c>
      <c r="G38" s="124" t="s">
        <v>779</v>
      </c>
    </row>
    <row r="39" spans="1:8" ht="13.5" thickBot="1" x14ac:dyDescent="0.25">
      <c r="A39" s="41"/>
      <c r="B39" s="186" t="s">
        <v>3</v>
      </c>
      <c r="C39" s="224">
        <f>(C38/F38)*100</f>
        <v>17.041800643086816</v>
      </c>
      <c r="D39" s="224">
        <f>(D38/F38)*100</f>
        <v>39.871382636655952</v>
      </c>
      <c r="E39" s="224">
        <f>(E38/F38)*100</f>
        <v>43.086816720257239</v>
      </c>
      <c r="F39" s="237"/>
      <c r="G39" s="238"/>
    </row>
    <row r="40" spans="1:8" x14ac:dyDescent="0.2">
      <c r="A40" s="26" t="s">
        <v>831</v>
      </c>
      <c r="B40" s="48" t="s">
        <v>946</v>
      </c>
      <c r="C40" s="58"/>
      <c r="D40" s="58">
        <v>10</v>
      </c>
      <c r="E40" s="58"/>
      <c r="F40" s="250" t="s">
        <v>949</v>
      </c>
      <c r="G40" s="58"/>
    </row>
    <row r="41" spans="1:8" x14ac:dyDescent="0.2">
      <c r="A41" s="26" t="s">
        <v>906</v>
      </c>
      <c r="B41" s="76" t="s">
        <v>947</v>
      </c>
      <c r="C41" s="75">
        <v>20</v>
      </c>
      <c r="D41" s="75"/>
      <c r="E41" s="75"/>
      <c r="F41" s="120"/>
      <c r="G41" s="75"/>
    </row>
    <row r="42" spans="1:8" x14ac:dyDescent="0.2">
      <c r="A42" s="26" t="s">
        <v>907</v>
      </c>
      <c r="B42" s="48" t="s">
        <v>948</v>
      </c>
      <c r="C42" s="58"/>
      <c r="D42" s="58">
        <v>7</v>
      </c>
      <c r="E42" s="58"/>
      <c r="F42" s="250" t="s">
        <v>950</v>
      </c>
      <c r="G42" s="58"/>
    </row>
    <row r="43" spans="1:8" x14ac:dyDescent="0.2">
      <c r="A43" s="26" t="s">
        <v>908</v>
      </c>
      <c r="B43" s="91" t="s">
        <v>2</v>
      </c>
      <c r="C43" s="223">
        <f>SUM(C40:C42)</f>
        <v>20</v>
      </c>
      <c r="D43" s="223">
        <f>SUM(D40:D42)</f>
        <v>17</v>
      </c>
      <c r="E43" s="223">
        <f>SUM(E40:E42)</f>
        <v>0</v>
      </c>
      <c r="F43" s="236">
        <f>SUM(C43:E43)</f>
        <v>37</v>
      </c>
      <c r="G43" s="124" t="s">
        <v>779</v>
      </c>
    </row>
    <row r="44" spans="1:8" ht="13.5" thickBot="1" x14ac:dyDescent="0.25">
      <c r="A44" s="244" t="s">
        <v>909</v>
      </c>
      <c r="B44" s="186" t="s">
        <v>3</v>
      </c>
      <c r="C44" s="224">
        <f>(C43/F43)*100</f>
        <v>54.054054054054056</v>
      </c>
      <c r="D44" s="224">
        <f>(D43/F43)*100</f>
        <v>45.945945945945951</v>
      </c>
      <c r="E44" s="224">
        <f>(E43/F43)*100</f>
        <v>0</v>
      </c>
      <c r="F44" s="237"/>
      <c r="G44" s="238"/>
    </row>
    <row r="45" spans="1:8" x14ac:dyDescent="0.2">
      <c r="A45" s="26" t="s">
        <v>76</v>
      </c>
      <c r="B45" s="48" t="s">
        <v>951</v>
      </c>
      <c r="C45" s="58"/>
      <c r="D45" s="58"/>
      <c r="E45" s="58">
        <v>11</v>
      </c>
      <c r="F45" s="205"/>
      <c r="G45" s="48" t="s">
        <v>401</v>
      </c>
      <c r="H45" s="4"/>
    </row>
    <row r="46" spans="1:8" x14ac:dyDescent="0.2">
      <c r="A46" s="26" t="s">
        <v>126</v>
      </c>
      <c r="B46" s="48" t="s">
        <v>952</v>
      </c>
      <c r="C46" s="58"/>
      <c r="D46" s="58">
        <v>3</v>
      </c>
      <c r="E46" s="58"/>
      <c r="F46" s="54"/>
      <c r="G46" s="58"/>
      <c r="H46" s="4"/>
    </row>
    <row r="47" spans="1:8" x14ac:dyDescent="0.2">
      <c r="A47" s="26" t="s">
        <v>127</v>
      </c>
      <c r="B47" s="48" t="s">
        <v>953</v>
      </c>
      <c r="C47" s="58"/>
      <c r="D47" s="58"/>
      <c r="E47" s="58">
        <v>55</v>
      </c>
      <c r="F47" s="54"/>
      <c r="G47" s="48" t="s">
        <v>965</v>
      </c>
      <c r="H47" s="4"/>
    </row>
    <row r="48" spans="1:8" x14ac:dyDescent="0.2">
      <c r="A48" s="26" t="s">
        <v>1000</v>
      </c>
      <c r="B48" s="48" t="s">
        <v>954</v>
      </c>
      <c r="C48" s="58"/>
      <c r="D48" s="58">
        <v>5</v>
      </c>
      <c r="E48" s="58"/>
      <c r="F48" s="54"/>
      <c r="G48" s="58"/>
      <c r="H48" s="4"/>
    </row>
    <row r="49" spans="1:8" x14ac:dyDescent="0.2">
      <c r="A49" s="26" t="s">
        <v>1001</v>
      </c>
      <c r="B49" s="48" t="s">
        <v>955</v>
      </c>
      <c r="C49" s="58"/>
      <c r="D49" s="58"/>
      <c r="E49" s="58">
        <v>16</v>
      </c>
      <c r="F49" s="54"/>
      <c r="G49" s="48" t="s">
        <v>964</v>
      </c>
      <c r="H49" s="4"/>
    </row>
    <row r="50" spans="1:8" x14ac:dyDescent="0.2">
      <c r="B50" s="48" t="s">
        <v>956</v>
      </c>
      <c r="C50" s="58"/>
      <c r="D50" s="58">
        <v>5</v>
      </c>
      <c r="E50" s="58"/>
      <c r="F50" s="54"/>
      <c r="G50" s="58"/>
      <c r="H50" s="4"/>
    </row>
    <row r="51" spans="1:8" x14ac:dyDescent="0.2">
      <c r="B51" s="48" t="s">
        <v>957</v>
      </c>
      <c r="C51" s="58"/>
      <c r="D51" s="58"/>
      <c r="E51" s="58">
        <v>18</v>
      </c>
      <c r="F51" s="54"/>
      <c r="G51" s="48" t="s">
        <v>401</v>
      </c>
      <c r="H51" s="4"/>
    </row>
    <row r="52" spans="1:8" x14ac:dyDescent="0.2">
      <c r="B52" s="48" t="s">
        <v>958</v>
      </c>
      <c r="C52" s="58"/>
      <c r="D52" s="58">
        <v>4</v>
      </c>
      <c r="E52" s="58"/>
      <c r="F52" s="54"/>
      <c r="G52" s="58"/>
      <c r="H52" s="4"/>
    </row>
    <row r="53" spans="1:8" x14ac:dyDescent="0.2">
      <c r="B53" s="48" t="s">
        <v>959</v>
      </c>
      <c r="C53" s="58"/>
      <c r="D53" s="58"/>
      <c r="E53" s="58">
        <v>7</v>
      </c>
      <c r="F53" s="54"/>
      <c r="G53" s="48" t="s">
        <v>206</v>
      </c>
      <c r="H53" s="4"/>
    </row>
    <row r="54" spans="1:8" x14ac:dyDescent="0.2">
      <c r="A54" s="26"/>
      <c r="B54" s="48" t="s">
        <v>960</v>
      </c>
      <c r="C54" s="58"/>
      <c r="D54" s="59">
        <v>10</v>
      </c>
      <c r="E54" s="58"/>
      <c r="F54" s="54"/>
      <c r="G54" s="58"/>
      <c r="H54" s="4"/>
    </row>
    <row r="55" spans="1:8" x14ac:dyDescent="0.2">
      <c r="A55" s="26" t="s">
        <v>76</v>
      </c>
      <c r="B55" s="48" t="s">
        <v>961</v>
      </c>
      <c r="C55" s="58"/>
      <c r="D55" s="58"/>
      <c r="E55" s="58">
        <v>4</v>
      </c>
      <c r="F55" s="54"/>
      <c r="G55" s="48" t="s">
        <v>400</v>
      </c>
      <c r="H55" s="4"/>
    </row>
    <row r="56" spans="1:8" x14ac:dyDescent="0.2">
      <c r="A56" s="26" t="s">
        <v>126</v>
      </c>
      <c r="B56" s="48" t="s">
        <v>962</v>
      </c>
      <c r="C56" s="58"/>
      <c r="D56" s="59">
        <v>5</v>
      </c>
      <c r="E56" s="58"/>
      <c r="F56" s="54"/>
      <c r="G56" s="58"/>
      <c r="H56" s="4"/>
    </row>
    <row r="57" spans="1:8" x14ac:dyDescent="0.2">
      <c r="A57" s="26" t="s">
        <v>127</v>
      </c>
      <c r="B57" s="48" t="s">
        <v>963</v>
      </c>
      <c r="C57" s="58"/>
      <c r="D57" s="58"/>
      <c r="E57" s="58">
        <v>7</v>
      </c>
      <c r="F57" s="54"/>
      <c r="G57" s="48" t="s">
        <v>966</v>
      </c>
      <c r="H57" s="4"/>
    </row>
    <row r="58" spans="1:8" x14ac:dyDescent="0.2">
      <c r="A58" s="26" t="s">
        <v>128</v>
      </c>
      <c r="B58" s="48" t="s">
        <v>977</v>
      </c>
      <c r="C58" s="58"/>
      <c r="D58" s="58">
        <v>5</v>
      </c>
      <c r="E58" s="58"/>
      <c r="F58" s="54"/>
      <c r="G58" s="58"/>
      <c r="H58" s="4"/>
    </row>
    <row r="59" spans="1:8" x14ac:dyDescent="0.2">
      <c r="A59" s="42"/>
      <c r="B59" s="48" t="s">
        <v>967</v>
      </c>
      <c r="C59" s="58"/>
      <c r="D59" s="58"/>
      <c r="E59" s="58">
        <v>4</v>
      </c>
      <c r="F59" s="54"/>
      <c r="G59" s="48" t="s">
        <v>966</v>
      </c>
      <c r="H59" s="4"/>
    </row>
    <row r="60" spans="1:8" x14ac:dyDescent="0.2">
      <c r="A60" s="43"/>
      <c r="B60" s="48" t="s">
        <v>968</v>
      </c>
      <c r="C60" s="58"/>
      <c r="D60" s="58">
        <v>12</v>
      </c>
      <c r="E60" s="58"/>
      <c r="F60" s="54"/>
      <c r="G60" s="58"/>
      <c r="H60" s="4"/>
    </row>
    <row r="61" spans="1:8" x14ac:dyDescent="0.2">
      <c r="A61" s="43"/>
      <c r="B61" s="48" t="s">
        <v>969</v>
      </c>
      <c r="C61" s="60"/>
      <c r="D61" s="60">
        <v>3</v>
      </c>
      <c r="E61" s="61"/>
      <c r="F61" s="54"/>
      <c r="G61" s="58"/>
      <c r="H61" s="4"/>
    </row>
    <row r="62" spans="1:8" x14ac:dyDescent="0.2">
      <c r="A62" s="10"/>
      <c r="B62" s="48" t="s">
        <v>970</v>
      </c>
      <c r="C62" s="58"/>
      <c r="D62" s="59">
        <v>2</v>
      </c>
      <c r="E62" s="61"/>
      <c r="F62" s="54"/>
      <c r="G62" s="58"/>
      <c r="H62" s="4"/>
    </row>
    <row r="63" spans="1:8" x14ac:dyDescent="0.2">
      <c r="A63" s="10"/>
      <c r="B63" s="48" t="s">
        <v>971</v>
      </c>
      <c r="C63" s="58"/>
      <c r="D63" s="58"/>
      <c r="E63" s="61">
        <v>14</v>
      </c>
      <c r="F63" s="54"/>
      <c r="G63" s="48" t="s">
        <v>943</v>
      </c>
      <c r="H63" s="4"/>
    </row>
    <row r="64" spans="1:8" x14ac:dyDescent="0.2">
      <c r="A64" s="10"/>
      <c r="B64" s="48" t="s">
        <v>972</v>
      </c>
      <c r="C64" s="58"/>
      <c r="D64" s="59">
        <v>10</v>
      </c>
      <c r="E64" s="61"/>
      <c r="F64" s="57">
        <v>207</v>
      </c>
      <c r="G64" s="58"/>
      <c r="H64" s="4"/>
    </row>
    <row r="65" spans="1:8" x14ac:dyDescent="0.2">
      <c r="A65" s="10"/>
      <c r="B65" s="76" t="s">
        <v>973</v>
      </c>
      <c r="C65" s="75">
        <v>5</v>
      </c>
      <c r="D65" s="75"/>
      <c r="E65" s="77"/>
      <c r="F65" s="120"/>
      <c r="G65" s="75"/>
      <c r="H65" s="4"/>
    </row>
    <row r="66" spans="1:8" x14ac:dyDescent="0.2">
      <c r="A66" s="10"/>
      <c r="B66" s="76" t="s">
        <v>974</v>
      </c>
      <c r="C66" s="58"/>
      <c r="D66" s="59">
        <v>11</v>
      </c>
      <c r="E66" s="61"/>
      <c r="F66" s="246">
        <v>11</v>
      </c>
      <c r="G66" s="58"/>
      <c r="H66" s="4"/>
    </row>
    <row r="67" spans="1:8" x14ac:dyDescent="0.2">
      <c r="A67" s="10"/>
      <c r="B67" s="76" t="s">
        <v>975</v>
      </c>
      <c r="C67" s="75">
        <v>5</v>
      </c>
      <c r="D67" s="75"/>
      <c r="E67" s="77"/>
      <c r="F67" s="120"/>
      <c r="G67" s="75"/>
      <c r="H67" s="4"/>
    </row>
    <row r="68" spans="1:8" x14ac:dyDescent="0.2">
      <c r="A68" s="10"/>
      <c r="B68" s="48" t="s">
        <v>976</v>
      </c>
      <c r="C68" s="58"/>
      <c r="D68" s="58">
        <v>3</v>
      </c>
      <c r="E68" s="61"/>
      <c r="F68" s="53"/>
      <c r="G68" s="58"/>
      <c r="H68" s="4"/>
    </row>
    <row r="69" spans="1:8" x14ac:dyDescent="0.2">
      <c r="A69" s="10"/>
      <c r="B69" s="48" t="s">
        <v>978</v>
      </c>
      <c r="C69" s="58"/>
      <c r="D69" s="58"/>
      <c r="E69" s="61">
        <v>8</v>
      </c>
      <c r="F69" s="54"/>
      <c r="G69" s="48" t="s">
        <v>400</v>
      </c>
    </row>
    <row r="70" spans="1:8" x14ac:dyDescent="0.2">
      <c r="A70" s="10"/>
      <c r="B70" s="48" t="s">
        <v>979</v>
      </c>
      <c r="C70" s="59"/>
      <c r="D70" s="59">
        <v>6</v>
      </c>
      <c r="E70" s="62"/>
      <c r="F70" s="63"/>
      <c r="G70" s="59"/>
    </row>
    <row r="71" spans="1:8" x14ac:dyDescent="0.2">
      <c r="A71" s="10"/>
      <c r="B71" s="48" t="s">
        <v>980</v>
      </c>
      <c r="C71" s="59"/>
      <c r="D71" s="59"/>
      <c r="E71" s="62">
        <v>41</v>
      </c>
      <c r="F71" s="63"/>
      <c r="G71" s="129" t="s">
        <v>984</v>
      </c>
    </row>
    <row r="72" spans="1:8" x14ac:dyDescent="0.2">
      <c r="A72" s="10"/>
      <c r="B72" s="48" t="s">
        <v>477</v>
      </c>
      <c r="C72" s="59"/>
      <c r="D72" s="59">
        <v>5</v>
      </c>
      <c r="E72" s="62"/>
      <c r="F72" s="63"/>
      <c r="G72" s="59"/>
    </row>
    <row r="73" spans="1:8" x14ac:dyDescent="0.2">
      <c r="A73" s="42"/>
      <c r="B73" s="48" t="s">
        <v>981</v>
      </c>
      <c r="C73" s="59"/>
      <c r="D73" s="59"/>
      <c r="E73" s="62">
        <v>10</v>
      </c>
      <c r="F73" s="70">
        <v>73</v>
      </c>
      <c r="G73" s="129" t="s">
        <v>400</v>
      </c>
    </row>
    <row r="74" spans="1:8" x14ac:dyDescent="0.2">
      <c r="A74" s="43"/>
      <c r="B74" s="76" t="s">
        <v>983</v>
      </c>
      <c r="C74" s="75">
        <v>6</v>
      </c>
      <c r="D74" s="75"/>
      <c r="E74" s="77"/>
      <c r="F74" s="120"/>
      <c r="G74" s="75"/>
    </row>
    <row r="75" spans="1:8" x14ac:dyDescent="0.2">
      <c r="A75" s="254" t="s">
        <v>1002</v>
      </c>
      <c r="B75" s="48" t="s">
        <v>982</v>
      </c>
      <c r="C75" s="64"/>
      <c r="D75" s="64"/>
      <c r="E75" s="62">
        <v>14</v>
      </c>
      <c r="F75" s="206"/>
      <c r="G75" s="129" t="s">
        <v>985</v>
      </c>
    </row>
    <row r="76" spans="1:8" x14ac:dyDescent="0.2">
      <c r="A76" s="10"/>
      <c r="B76" s="48" t="s">
        <v>986</v>
      </c>
      <c r="C76" s="59"/>
      <c r="D76" s="59">
        <v>7</v>
      </c>
      <c r="E76" s="62"/>
      <c r="F76" s="54"/>
      <c r="G76" s="58"/>
    </row>
    <row r="77" spans="1:8" x14ac:dyDescent="0.2">
      <c r="A77" s="10"/>
      <c r="B77" s="48" t="s">
        <v>987</v>
      </c>
      <c r="C77" s="59"/>
      <c r="D77" s="59"/>
      <c r="E77" s="62">
        <v>3</v>
      </c>
      <c r="F77" s="54"/>
      <c r="G77" s="48" t="s">
        <v>181</v>
      </c>
    </row>
    <row r="78" spans="1:8" x14ac:dyDescent="0.2">
      <c r="A78" s="10"/>
      <c r="B78" s="48" t="s">
        <v>988</v>
      </c>
      <c r="C78" s="59"/>
      <c r="D78" s="59">
        <v>3</v>
      </c>
      <c r="E78" s="62"/>
      <c r="F78" s="54"/>
      <c r="G78" s="58"/>
    </row>
    <row r="79" spans="1:8" x14ac:dyDescent="0.2">
      <c r="A79" s="10"/>
      <c r="B79" s="48" t="s">
        <v>989</v>
      </c>
      <c r="C79" s="59"/>
      <c r="D79" s="59"/>
      <c r="E79" s="62">
        <v>4</v>
      </c>
      <c r="F79" s="54"/>
      <c r="G79" s="48" t="s">
        <v>181</v>
      </c>
    </row>
    <row r="80" spans="1:8" x14ac:dyDescent="0.2">
      <c r="A80" s="10"/>
      <c r="B80" s="48" t="s">
        <v>990</v>
      </c>
      <c r="C80" s="59"/>
      <c r="D80" s="59">
        <v>7</v>
      </c>
      <c r="E80" s="62"/>
      <c r="F80" s="57">
        <v>38</v>
      </c>
      <c r="G80" s="58"/>
    </row>
    <row r="81" spans="1:7" x14ac:dyDescent="0.2">
      <c r="A81" s="10"/>
      <c r="B81" s="48" t="s">
        <v>451</v>
      </c>
      <c r="C81" s="75">
        <v>5</v>
      </c>
      <c r="D81" s="75"/>
      <c r="E81" s="77"/>
      <c r="F81" s="120"/>
      <c r="G81" s="75"/>
    </row>
    <row r="82" spans="1:7" x14ac:dyDescent="0.2">
      <c r="A82" s="10"/>
      <c r="B82" s="48" t="s">
        <v>991</v>
      </c>
      <c r="C82" s="59"/>
      <c r="D82" s="59">
        <v>4</v>
      </c>
      <c r="E82" s="62"/>
      <c r="F82" s="246">
        <v>4</v>
      </c>
      <c r="G82" s="58"/>
    </row>
    <row r="83" spans="1:7" x14ac:dyDescent="0.2">
      <c r="A83" s="10"/>
      <c r="B83" s="48" t="s">
        <v>992</v>
      </c>
      <c r="C83" s="75">
        <v>3</v>
      </c>
      <c r="D83" s="75"/>
      <c r="E83" s="77"/>
      <c r="F83" s="120"/>
      <c r="G83" s="75"/>
    </row>
    <row r="84" spans="1:7" x14ac:dyDescent="0.2">
      <c r="A84" s="10"/>
      <c r="B84" s="48" t="s">
        <v>993</v>
      </c>
      <c r="C84" s="59"/>
      <c r="D84" s="59">
        <v>10</v>
      </c>
      <c r="E84" s="62"/>
      <c r="F84" s="246">
        <v>10</v>
      </c>
      <c r="G84" s="58"/>
    </row>
    <row r="85" spans="1:7" x14ac:dyDescent="0.2">
      <c r="A85" s="10"/>
      <c r="B85" s="48" t="s">
        <v>994</v>
      </c>
      <c r="C85" s="75">
        <v>10</v>
      </c>
      <c r="D85" s="75"/>
      <c r="E85" s="77"/>
      <c r="F85" s="120"/>
      <c r="G85" s="75"/>
    </row>
    <row r="86" spans="1:7" x14ac:dyDescent="0.2">
      <c r="A86" s="10"/>
      <c r="B86" s="48" t="s">
        <v>995</v>
      </c>
      <c r="C86" s="59"/>
      <c r="D86" s="59">
        <v>9</v>
      </c>
      <c r="E86" s="62"/>
      <c r="F86" s="53"/>
      <c r="G86" s="58"/>
    </row>
    <row r="87" spans="1:7" x14ac:dyDescent="0.2">
      <c r="A87" s="10"/>
      <c r="B87" s="48" t="s">
        <v>996</v>
      </c>
      <c r="C87" s="59"/>
      <c r="D87" s="59"/>
      <c r="E87" s="62">
        <v>6</v>
      </c>
      <c r="F87" s="54"/>
      <c r="G87" s="48" t="s">
        <v>181</v>
      </c>
    </row>
    <row r="88" spans="1:7" x14ac:dyDescent="0.2">
      <c r="A88" s="10"/>
      <c r="B88" s="48" t="s">
        <v>997</v>
      </c>
      <c r="C88" s="59"/>
      <c r="D88" s="59">
        <v>14</v>
      </c>
      <c r="E88" s="62"/>
      <c r="F88" s="57">
        <v>29</v>
      </c>
      <c r="G88" s="58"/>
    </row>
    <row r="89" spans="1:7" x14ac:dyDescent="0.2">
      <c r="A89" s="26" t="s">
        <v>76</v>
      </c>
      <c r="B89" s="48" t="s">
        <v>998</v>
      </c>
      <c r="C89" s="75">
        <v>10</v>
      </c>
      <c r="D89" s="75"/>
      <c r="E89" s="77"/>
      <c r="F89" s="120"/>
      <c r="G89" s="75"/>
    </row>
    <row r="90" spans="1:7" x14ac:dyDescent="0.2">
      <c r="A90" s="26" t="s">
        <v>126</v>
      </c>
      <c r="B90" s="48" t="s">
        <v>999</v>
      </c>
      <c r="C90" s="59"/>
      <c r="D90" s="59">
        <v>7</v>
      </c>
      <c r="E90" s="62"/>
      <c r="F90" s="246">
        <v>7</v>
      </c>
      <c r="G90" s="58"/>
    </row>
    <row r="91" spans="1:7" x14ac:dyDescent="0.2">
      <c r="A91" s="26" t="s">
        <v>127</v>
      </c>
      <c r="B91" s="48" t="s">
        <v>1003</v>
      </c>
      <c r="C91" s="75">
        <v>11</v>
      </c>
      <c r="D91" s="75"/>
      <c r="E91" s="77"/>
      <c r="F91" s="120"/>
      <c r="G91" s="75"/>
    </row>
    <row r="92" spans="1:7" x14ac:dyDescent="0.2">
      <c r="A92" s="26" t="s">
        <v>128</v>
      </c>
      <c r="B92" s="48" t="s">
        <v>1004</v>
      </c>
      <c r="C92" s="59"/>
      <c r="D92" s="59">
        <v>3</v>
      </c>
      <c r="E92" s="62"/>
      <c r="F92" s="53"/>
      <c r="G92" s="58"/>
    </row>
    <row r="93" spans="1:7" x14ac:dyDescent="0.2">
      <c r="A93" s="10"/>
      <c r="B93" s="48" t="s">
        <v>1005</v>
      </c>
      <c r="C93" s="59"/>
      <c r="D93" s="59"/>
      <c r="E93" s="62">
        <v>7</v>
      </c>
      <c r="F93" s="54"/>
      <c r="G93" s="48" t="s">
        <v>1014</v>
      </c>
    </row>
    <row r="94" spans="1:7" x14ac:dyDescent="0.2">
      <c r="A94" s="10"/>
      <c r="B94" s="48" t="s">
        <v>1006</v>
      </c>
      <c r="C94" s="59"/>
      <c r="D94" s="59">
        <v>9</v>
      </c>
      <c r="E94" s="62"/>
      <c r="F94" s="57">
        <v>21</v>
      </c>
      <c r="G94" s="58"/>
    </row>
    <row r="95" spans="1:7" x14ac:dyDescent="0.2">
      <c r="A95" s="10"/>
      <c r="B95" s="48" t="s">
        <v>1007</v>
      </c>
      <c r="C95" s="75">
        <v>4</v>
      </c>
      <c r="D95" s="75"/>
      <c r="E95" s="77"/>
      <c r="F95" s="120"/>
      <c r="G95" s="75"/>
    </row>
    <row r="96" spans="1:7" x14ac:dyDescent="0.2">
      <c r="A96" s="10"/>
      <c r="B96" s="48" t="s">
        <v>1008</v>
      </c>
      <c r="C96" s="59"/>
      <c r="D96" s="59">
        <v>7</v>
      </c>
      <c r="E96" s="62"/>
      <c r="F96" s="53"/>
      <c r="G96" s="58"/>
    </row>
    <row r="97" spans="1:7" x14ac:dyDescent="0.2">
      <c r="A97" s="10"/>
      <c r="B97" s="48" t="s">
        <v>1009</v>
      </c>
      <c r="C97" s="59"/>
      <c r="D97" s="59"/>
      <c r="E97" s="62">
        <v>2</v>
      </c>
      <c r="F97" s="54"/>
      <c r="G97" s="48" t="s">
        <v>181</v>
      </c>
    </row>
    <row r="98" spans="1:7" x14ac:dyDescent="0.2">
      <c r="A98" s="10"/>
      <c r="B98" s="48" t="s">
        <v>1010</v>
      </c>
      <c r="C98" s="59"/>
      <c r="D98" s="59">
        <v>1</v>
      </c>
      <c r="E98" s="62"/>
      <c r="F98" s="54"/>
      <c r="G98" s="58"/>
    </row>
    <row r="99" spans="1:7" x14ac:dyDescent="0.2">
      <c r="A99" s="10"/>
      <c r="B99" s="48" t="s">
        <v>1011</v>
      </c>
      <c r="C99" s="59"/>
      <c r="D99" s="59"/>
      <c r="E99" s="62">
        <v>3</v>
      </c>
      <c r="F99" s="54"/>
      <c r="G99" s="48" t="s">
        <v>181</v>
      </c>
    </row>
    <row r="100" spans="1:7" x14ac:dyDescent="0.2">
      <c r="A100" s="10"/>
      <c r="B100" s="48" t="s">
        <v>1012</v>
      </c>
      <c r="C100" s="59"/>
      <c r="D100" s="59">
        <v>8</v>
      </c>
      <c r="E100" s="62"/>
      <c r="F100" s="54"/>
      <c r="G100" s="58"/>
    </row>
    <row r="101" spans="1:7" x14ac:dyDescent="0.2">
      <c r="A101" s="10"/>
      <c r="B101" s="48" t="s">
        <v>1013</v>
      </c>
      <c r="C101" s="59"/>
      <c r="D101" s="59"/>
      <c r="E101" s="62">
        <v>8</v>
      </c>
      <c r="F101" s="54"/>
      <c r="G101" s="48" t="s">
        <v>521</v>
      </c>
    </row>
    <row r="102" spans="1:7" x14ac:dyDescent="0.2">
      <c r="A102" s="10"/>
      <c r="B102" s="48" t="s">
        <v>1015</v>
      </c>
      <c r="C102" s="59"/>
      <c r="D102" s="59">
        <v>11</v>
      </c>
      <c r="E102" s="62"/>
      <c r="F102" s="57">
        <v>40</v>
      </c>
      <c r="G102" s="58"/>
    </row>
    <row r="103" spans="1:7" x14ac:dyDescent="0.2">
      <c r="A103" s="10"/>
      <c r="B103" s="76" t="s">
        <v>1016</v>
      </c>
      <c r="C103" s="75">
        <v>6</v>
      </c>
      <c r="D103" s="75"/>
      <c r="E103" s="77"/>
      <c r="F103" s="120"/>
      <c r="G103" s="75"/>
    </row>
    <row r="104" spans="1:7" x14ac:dyDescent="0.2">
      <c r="A104" s="10"/>
      <c r="B104" s="48" t="s">
        <v>1017</v>
      </c>
      <c r="C104" s="59"/>
      <c r="D104" s="59">
        <v>17</v>
      </c>
      <c r="E104" s="62"/>
      <c r="F104" s="53"/>
      <c r="G104" s="58"/>
    </row>
    <row r="105" spans="1:7" x14ac:dyDescent="0.2">
      <c r="A105" s="10"/>
      <c r="B105" s="48" t="s">
        <v>1018</v>
      </c>
      <c r="C105" s="59"/>
      <c r="D105" s="59"/>
      <c r="E105" s="62">
        <v>10</v>
      </c>
      <c r="F105" s="54"/>
      <c r="G105" s="48" t="s">
        <v>943</v>
      </c>
    </row>
    <row r="106" spans="1:7" x14ac:dyDescent="0.2">
      <c r="A106" s="10"/>
      <c r="B106" s="48" t="s">
        <v>1019</v>
      </c>
      <c r="C106" s="59"/>
      <c r="D106" s="59">
        <v>7</v>
      </c>
      <c r="E106" s="62"/>
      <c r="F106" s="54"/>
      <c r="G106" s="58"/>
    </row>
    <row r="107" spans="1:7" x14ac:dyDescent="0.2">
      <c r="A107" s="10"/>
      <c r="B107" s="48" t="s">
        <v>1020</v>
      </c>
      <c r="C107" s="59"/>
      <c r="D107" s="59"/>
      <c r="E107" s="62">
        <v>2</v>
      </c>
      <c r="F107" s="54"/>
      <c r="G107" s="48" t="s">
        <v>181</v>
      </c>
    </row>
    <row r="108" spans="1:7" x14ac:dyDescent="0.2">
      <c r="A108" s="10"/>
      <c r="B108" s="48" t="s">
        <v>1021</v>
      </c>
      <c r="C108" s="59"/>
      <c r="D108" s="59">
        <v>16</v>
      </c>
      <c r="E108" s="62"/>
      <c r="F108" s="54"/>
      <c r="G108" s="58"/>
    </row>
    <row r="109" spans="1:7" x14ac:dyDescent="0.2">
      <c r="A109" s="10"/>
      <c r="B109" s="48" t="s">
        <v>1022</v>
      </c>
      <c r="C109" s="59"/>
      <c r="D109" s="59"/>
      <c r="E109" s="62">
        <v>11</v>
      </c>
      <c r="F109" s="54"/>
      <c r="G109" s="48" t="s">
        <v>943</v>
      </c>
    </row>
    <row r="110" spans="1:7" x14ac:dyDescent="0.2">
      <c r="A110" s="10"/>
      <c r="B110" s="48" t="s">
        <v>1023</v>
      </c>
      <c r="C110" s="59"/>
      <c r="D110" s="59">
        <v>12</v>
      </c>
      <c r="E110" s="62"/>
      <c r="F110" s="57">
        <v>75</v>
      </c>
      <c r="G110" s="58"/>
    </row>
    <row r="111" spans="1:7" x14ac:dyDescent="0.2">
      <c r="A111" s="10"/>
      <c r="B111" s="76" t="s">
        <v>1024</v>
      </c>
      <c r="C111" s="75">
        <v>12</v>
      </c>
      <c r="D111" s="75"/>
      <c r="E111" s="77"/>
      <c r="F111" s="120"/>
      <c r="G111" s="75"/>
    </row>
    <row r="112" spans="1:7" x14ac:dyDescent="0.2">
      <c r="A112" s="10"/>
      <c r="B112" s="48" t="s">
        <v>1025</v>
      </c>
      <c r="C112" s="59"/>
      <c r="D112" s="59">
        <v>9</v>
      </c>
      <c r="E112" s="62"/>
      <c r="F112" s="246">
        <v>9</v>
      </c>
      <c r="G112" s="58"/>
    </row>
    <row r="113" spans="1:7" x14ac:dyDescent="0.2">
      <c r="A113" s="10"/>
      <c r="B113" s="255" t="s">
        <v>1026</v>
      </c>
      <c r="C113" s="256">
        <v>8</v>
      </c>
      <c r="D113" s="256"/>
      <c r="E113" s="257"/>
      <c r="F113" s="96"/>
      <c r="G113" s="258"/>
    </row>
    <row r="114" spans="1:7" x14ac:dyDescent="0.2">
      <c r="A114" s="26"/>
      <c r="B114" s="235" t="s">
        <v>2</v>
      </c>
      <c r="C114" s="223">
        <f>SUM(C45:C113)</f>
        <v>85</v>
      </c>
      <c r="D114" s="223">
        <f t="shared" ref="D114:E114" si="0">SUM(D45:D113)</f>
        <v>250</v>
      </c>
      <c r="E114" s="223">
        <f t="shared" si="0"/>
        <v>265</v>
      </c>
      <c r="F114" s="236">
        <f>SUM(C114:E114)</f>
        <v>600</v>
      </c>
      <c r="G114" s="124" t="s">
        <v>779</v>
      </c>
    </row>
    <row r="115" spans="1:7" ht="13.5" thickBot="1" x14ac:dyDescent="0.25">
      <c r="A115" s="244"/>
      <c r="B115" s="245" t="s">
        <v>3</v>
      </c>
      <c r="C115" s="224">
        <f>(C114/F114)*100</f>
        <v>14.166666666666666</v>
      </c>
      <c r="D115" s="224">
        <f>(D114/F114)*100</f>
        <v>41.666666666666671</v>
      </c>
      <c r="E115" s="224">
        <f>(E114/F114)*100</f>
        <v>44.166666666666664</v>
      </c>
      <c r="F115" s="237"/>
      <c r="G115" s="238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52" workbookViewId="0">
      <selection activeCell="F77" sqref="F77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827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42"/>
      <c r="B3" s="45" t="s">
        <v>833</v>
      </c>
      <c r="C3" s="45"/>
      <c r="D3" s="45"/>
      <c r="E3" s="45">
        <v>24</v>
      </c>
      <c r="F3" s="193"/>
      <c r="G3" s="45" t="s">
        <v>181</v>
      </c>
    </row>
    <row r="4" spans="1:7" x14ac:dyDescent="0.2">
      <c r="A4" s="26" t="s">
        <v>75</v>
      </c>
      <c r="B4" s="48" t="s">
        <v>834</v>
      </c>
      <c r="C4" s="48"/>
      <c r="D4" s="48"/>
      <c r="E4" s="48">
        <v>4</v>
      </c>
      <c r="F4" s="74"/>
      <c r="G4" s="48" t="s">
        <v>401</v>
      </c>
    </row>
    <row r="5" spans="1:7" x14ac:dyDescent="0.2">
      <c r="A5" s="26" t="s">
        <v>828</v>
      </c>
      <c r="B5" s="48" t="s">
        <v>835</v>
      </c>
      <c r="C5" s="48"/>
      <c r="D5" s="48">
        <v>2</v>
      </c>
      <c r="E5" s="48"/>
      <c r="F5" s="74"/>
      <c r="G5" s="48"/>
    </row>
    <row r="6" spans="1:7" x14ac:dyDescent="0.2">
      <c r="A6" s="26" t="s">
        <v>133</v>
      </c>
      <c r="B6" s="48" t="s">
        <v>836</v>
      </c>
      <c r="C6" s="48"/>
      <c r="D6" s="48"/>
      <c r="E6" s="48">
        <v>13</v>
      </c>
      <c r="F6" s="74"/>
      <c r="G6" s="48"/>
    </row>
    <row r="7" spans="1:7" x14ac:dyDescent="0.2">
      <c r="A7" s="10"/>
      <c r="B7" s="48" t="s">
        <v>837</v>
      </c>
      <c r="C7" s="48"/>
      <c r="D7" s="48">
        <v>9</v>
      </c>
      <c r="E7" s="48"/>
      <c r="F7" s="74"/>
      <c r="G7" s="48"/>
    </row>
    <row r="8" spans="1:7" x14ac:dyDescent="0.2">
      <c r="A8" s="10"/>
      <c r="B8" s="48" t="s">
        <v>838</v>
      </c>
      <c r="C8" s="48"/>
      <c r="D8" s="48"/>
      <c r="E8" s="48">
        <v>18</v>
      </c>
      <c r="F8" s="74"/>
      <c r="G8" s="48"/>
    </row>
    <row r="9" spans="1:7" x14ac:dyDescent="0.2">
      <c r="A9" s="10"/>
      <c r="B9" s="48" t="s">
        <v>839</v>
      </c>
      <c r="C9" s="48"/>
      <c r="D9" s="48"/>
      <c r="E9" s="48">
        <v>27</v>
      </c>
      <c r="F9" s="74"/>
      <c r="G9" s="48"/>
    </row>
    <row r="10" spans="1:7" x14ac:dyDescent="0.2">
      <c r="A10" s="10"/>
      <c r="B10" s="48" t="s">
        <v>840</v>
      </c>
      <c r="C10" s="48"/>
      <c r="D10" s="48">
        <v>4</v>
      </c>
      <c r="E10" s="48"/>
      <c r="F10" s="74"/>
      <c r="G10" s="48"/>
    </row>
    <row r="11" spans="1:7" x14ac:dyDescent="0.2">
      <c r="A11" s="10"/>
      <c r="B11" s="48" t="s">
        <v>841</v>
      </c>
      <c r="C11" s="48"/>
      <c r="D11" s="48"/>
      <c r="E11" s="48">
        <v>19</v>
      </c>
      <c r="F11" s="74"/>
      <c r="G11" s="48"/>
    </row>
    <row r="12" spans="1:7" x14ac:dyDescent="0.2">
      <c r="A12" s="10"/>
      <c r="B12" s="48" t="s">
        <v>842</v>
      </c>
      <c r="C12" s="48"/>
      <c r="D12" s="48">
        <v>2</v>
      </c>
      <c r="E12" s="48"/>
      <c r="F12" s="74"/>
      <c r="G12" s="48"/>
    </row>
    <row r="13" spans="1:7" x14ac:dyDescent="0.2">
      <c r="A13" s="10"/>
      <c r="B13" s="48" t="s">
        <v>202</v>
      </c>
      <c r="C13" s="48"/>
      <c r="D13" s="48"/>
      <c r="E13" s="48">
        <v>3</v>
      </c>
      <c r="F13" s="74"/>
      <c r="G13" s="48"/>
    </row>
    <row r="14" spans="1:7" x14ac:dyDescent="0.2">
      <c r="A14" s="10"/>
      <c r="B14" s="48" t="s">
        <v>843</v>
      </c>
      <c r="C14" s="48"/>
      <c r="D14" s="48">
        <v>1</v>
      </c>
      <c r="E14" s="48"/>
      <c r="F14" s="74"/>
      <c r="G14" s="48"/>
    </row>
    <row r="15" spans="1:7" x14ac:dyDescent="0.2">
      <c r="A15" s="42"/>
      <c r="B15" s="48" t="s">
        <v>844</v>
      </c>
      <c r="C15" s="48"/>
      <c r="D15" s="48"/>
      <c r="E15" s="48">
        <v>14</v>
      </c>
      <c r="F15" s="204" t="s">
        <v>845</v>
      </c>
      <c r="G15" s="48"/>
    </row>
    <row r="16" spans="1:7" x14ac:dyDescent="0.2">
      <c r="A16" s="42"/>
      <c r="B16" s="91" t="s">
        <v>2</v>
      </c>
      <c r="C16" s="223">
        <f>SUM(C3:C15)</f>
        <v>0</v>
      </c>
      <c r="D16" s="223">
        <f>SUM(D3:D15)</f>
        <v>18</v>
      </c>
      <c r="E16" s="223">
        <f>SUM(E3:E15)</f>
        <v>122</v>
      </c>
      <c r="F16" s="236">
        <f>SUM(C16:E16)</f>
        <v>140</v>
      </c>
      <c r="G16" s="124" t="s">
        <v>779</v>
      </c>
    </row>
    <row r="17" spans="1:7" ht="13.5" thickBot="1" x14ac:dyDescent="0.25">
      <c r="A17" s="177"/>
      <c r="B17" s="186" t="s">
        <v>3</v>
      </c>
      <c r="C17" s="224">
        <f>(C16/F16)*100</f>
        <v>0</v>
      </c>
      <c r="D17" s="224">
        <f>(D16/F16)*100</f>
        <v>12.857142857142856</v>
      </c>
      <c r="E17" s="224">
        <f>(E16/F16)*100</f>
        <v>87.142857142857139</v>
      </c>
      <c r="F17" s="237"/>
      <c r="G17" s="238"/>
    </row>
    <row r="18" spans="1:7" x14ac:dyDescent="0.2">
      <c r="A18" s="42"/>
      <c r="B18" s="69" t="s">
        <v>847</v>
      </c>
      <c r="C18" s="69"/>
      <c r="D18" s="69">
        <v>9</v>
      </c>
      <c r="E18" s="69"/>
      <c r="F18" s="242"/>
      <c r="G18" s="69"/>
    </row>
    <row r="19" spans="1:7" x14ac:dyDescent="0.2">
      <c r="A19" s="74" t="s">
        <v>730</v>
      </c>
      <c r="B19" s="48" t="s">
        <v>848</v>
      </c>
      <c r="C19" s="48"/>
      <c r="D19" s="48"/>
      <c r="E19" s="48">
        <v>3</v>
      </c>
      <c r="F19" s="74"/>
      <c r="G19" s="48"/>
    </row>
    <row r="20" spans="1:7" x14ac:dyDescent="0.2">
      <c r="A20" s="74" t="s">
        <v>126</v>
      </c>
      <c r="B20" s="48" t="s">
        <v>849</v>
      </c>
      <c r="C20" s="48"/>
      <c r="D20" s="48">
        <v>4</v>
      </c>
      <c r="E20" s="48"/>
      <c r="F20" s="74"/>
      <c r="G20" s="48"/>
    </row>
    <row r="21" spans="1:7" x14ac:dyDescent="0.2">
      <c r="A21" s="74" t="s">
        <v>732</v>
      </c>
      <c r="B21" s="48" t="s">
        <v>850</v>
      </c>
      <c r="C21" s="48"/>
      <c r="D21" s="48"/>
      <c r="E21" s="48">
        <v>12</v>
      </c>
      <c r="F21" s="74"/>
      <c r="G21" s="48" t="s">
        <v>400</v>
      </c>
    </row>
    <row r="22" spans="1:7" x14ac:dyDescent="0.2">
      <c r="A22" s="74" t="s">
        <v>783</v>
      </c>
      <c r="B22" s="48" t="s">
        <v>851</v>
      </c>
      <c r="C22" s="48"/>
      <c r="D22" s="48">
        <v>3</v>
      </c>
      <c r="E22" s="48"/>
      <c r="F22" s="69" t="s">
        <v>846</v>
      </c>
      <c r="G22" s="48"/>
    </row>
    <row r="23" spans="1:7" x14ac:dyDescent="0.2">
      <c r="A23" s="42"/>
      <c r="B23" s="76" t="s">
        <v>852</v>
      </c>
      <c r="C23" s="76">
        <v>3</v>
      </c>
      <c r="D23" s="76"/>
      <c r="E23" s="76"/>
      <c r="F23" s="76"/>
      <c r="G23" s="76"/>
    </row>
    <row r="24" spans="1:7" x14ac:dyDescent="0.2">
      <c r="A24" s="42"/>
      <c r="B24" s="48" t="s">
        <v>659</v>
      </c>
      <c r="C24" s="48"/>
      <c r="D24" s="48">
        <v>6</v>
      </c>
      <c r="E24" s="48"/>
      <c r="F24" s="48"/>
      <c r="G24" s="48"/>
    </row>
    <row r="25" spans="1:7" x14ac:dyDescent="0.2">
      <c r="A25" s="42"/>
      <c r="B25" s="48" t="s">
        <v>853</v>
      </c>
      <c r="C25" s="48"/>
      <c r="D25" s="48"/>
      <c r="E25" s="48">
        <v>13</v>
      </c>
      <c r="F25" s="48"/>
      <c r="G25" s="48"/>
    </row>
    <row r="26" spans="1:7" x14ac:dyDescent="0.2">
      <c r="A26" s="42"/>
      <c r="B26" s="48" t="s">
        <v>854</v>
      </c>
      <c r="C26" s="48"/>
      <c r="D26" s="48">
        <v>2</v>
      </c>
      <c r="E26" s="48"/>
      <c r="F26" s="48"/>
      <c r="G26" s="48"/>
    </row>
    <row r="27" spans="1:7" x14ac:dyDescent="0.2">
      <c r="A27" s="42"/>
      <c r="B27" s="48" t="s">
        <v>855</v>
      </c>
      <c r="C27" s="48"/>
      <c r="D27" s="48"/>
      <c r="E27" s="48">
        <v>32</v>
      </c>
      <c r="F27" s="48" t="s">
        <v>1624</v>
      </c>
      <c r="G27" s="48"/>
    </row>
    <row r="28" spans="1:7" x14ac:dyDescent="0.2">
      <c r="A28" s="43"/>
      <c r="B28" s="87" t="s">
        <v>2</v>
      </c>
      <c r="C28" s="87">
        <f>SUM(C18:C27)</f>
        <v>3</v>
      </c>
      <c r="D28" s="87">
        <f>SUM(D18:D27)</f>
        <v>24</v>
      </c>
      <c r="E28" s="87">
        <f>SUM(E18:E27)</f>
        <v>60</v>
      </c>
      <c r="F28" s="107">
        <f>SUM(C28:E28)</f>
        <v>87</v>
      </c>
      <c r="G28" s="209" t="s">
        <v>779</v>
      </c>
    </row>
    <row r="29" spans="1:7" ht="13.5" thickBot="1" x14ac:dyDescent="0.25">
      <c r="A29" s="19"/>
      <c r="B29" s="186" t="s">
        <v>3</v>
      </c>
      <c r="C29" s="226">
        <f>(C28/F28)*100</f>
        <v>3.4482758620689653</v>
      </c>
      <c r="D29" s="226">
        <f>(D28/F28)*100</f>
        <v>27.586206896551722</v>
      </c>
      <c r="E29" s="226">
        <f>(E28/F28)*100</f>
        <v>68.965517241379317</v>
      </c>
      <c r="F29" s="196"/>
      <c r="G29" s="116"/>
    </row>
    <row r="30" spans="1:7" x14ac:dyDescent="0.2">
      <c r="A30" s="26" t="s">
        <v>831</v>
      </c>
      <c r="B30" s="69" t="s">
        <v>856</v>
      </c>
      <c r="C30" s="69"/>
      <c r="D30" s="69">
        <v>3</v>
      </c>
      <c r="E30" s="69"/>
      <c r="F30" s="69"/>
      <c r="G30" s="48"/>
    </row>
    <row r="31" spans="1:7" x14ac:dyDescent="0.2">
      <c r="A31" s="26" t="s">
        <v>832</v>
      </c>
      <c r="B31" s="48" t="s">
        <v>857</v>
      </c>
      <c r="C31" s="48"/>
      <c r="D31" s="48"/>
      <c r="E31" s="48">
        <v>25</v>
      </c>
      <c r="F31" s="48" t="s">
        <v>1413</v>
      </c>
      <c r="G31" s="48" t="s">
        <v>400</v>
      </c>
    </row>
    <row r="32" spans="1:7" x14ac:dyDescent="0.2">
      <c r="A32" s="43"/>
      <c r="B32" s="91" t="s">
        <v>2</v>
      </c>
      <c r="C32" s="91">
        <f>SUM(C30:C31)</f>
        <v>0</v>
      </c>
      <c r="D32" s="91">
        <f>SUM(D30:D31)</f>
        <v>3</v>
      </c>
      <c r="E32" s="91">
        <f>SUM(E30:E31)</f>
        <v>25</v>
      </c>
      <c r="F32" s="168">
        <f>SUM(C32:E32)</f>
        <v>28</v>
      </c>
      <c r="G32" s="124" t="s">
        <v>779</v>
      </c>
    </row>
    <row r="33" spans="1:7" ht="13.5" thickBot="1" x14ac:dyDescent="0.25">
      <c r="A33" s="19"/>
      <c r="B33" s="186" t="s">
        <v>3</v>
      </c>
      <c r="C33" s="226">
        <f>(C32/F32)*100</f>
        <v>0</v>
      </c>
      <c r="D33" s="226">
        <f>(D32/F32)*100</f>
        <v>10.714285714285714</v>
      </c>
      <c r="E33" s="226">
        <f>(E32/F32)*100</f>
        <v>89.285714285714292</v>
      </c>
      <c r="F33" s="196"/>
      <c r="G33" s="116"/>
    </row>
    <row r="34" spans="1:7" x14ac:dyDescent="0.2">
      <c r="A34" s="10"/>
      <c r="B34" s="69" t="s">
        <v>858</v>
      </c>
      <c r="C34" s="69"/>
      <c r="D34" s="69"/>
      <c r="E34" s="69">
        <v>27</v>
      </c>
      <c r="F34" s="242"/>
      <c r="G34" s="69"/>
    </row>
    <row r="35" spans="1:7" x14ac:dyDescent="0.2">
      <c r="A35" s="26" t="s">
        <v>76</v>
      </c>
      <c r="B35" s="48" t="s">
        <v>859</v>
      </c>
      <c r="C35" s="48"/>
      <c r="D35" s="48">
        <v>7</v>
      </c>
      <c r="E35" s="48"/>
      <c r="F35" s="74"/>
      <c r="G35" s="48"/>
    </row>
    <row r="36" spans="1:7" x14ac:dyDescent="0.2">
      <c r="A36" s="26" t="s">
        <v>126</v>
      </c>
      <c r="B36" s="48" t="s">
        <v>860</v>
      </c>
      <c r="C36" s="48"/>
      <c r="D36" s="48"/>
      <c r="E36" s="48">
        <v>38</v>
      </c>
      <c r="F36" s="74"/>
      <c r="G36" s="48"/>
    </row>
    <row r="37" spans="1:7" x14ac:dyDescent="0.2">
      <c r="A37" s="26" t="s">
        <v>127</v>
      </c>
      <c r="B37" s="48" t="s">
        <v>861</v>
      </c>
      <c r="C37" s="48"/>
      <c r="D37" s="48"/>
      <c r="E37" s="48">
        <v>41</v>
      </c>
      <c r="F37" s="74"/>
      <c r="G37" s="48" t="s">
        <v>902</v>
      </c>
    </row>
    <row r="38" spans="1:7" x14ac:dyDescent="0.2">
      <c r="A38" s="26" t="s">
        <v>128</v>
      </c>
      <c r="B38" s="48" t="s">
        <v>862</v>
      </c>
      <c r="C38" s="48"/>
      <c r="D38" s="48"/>
      <c r="E38" s="48">
        <v>24</v>
      </c>
      <c r="F38" s="74"/>
      <c r="G38" s="48"/>
    </row>
    <row r="39" spans="1:7" x14ac:dyDescent="0.2">
      <c r="A39" s="10"/>
      <c r="B39" s="48" t="s">
        <v>863</v>
      </c>
      <c r="C39" s="48"/>
      <c r="D39" s="48">
        <v>2</v>
      </c>
      <c r="E39" s="48"/>
      <c r="F39" s="74"/>
      <c r="G39" s="48"/>
    </row>
    <row r="40" spans="1:7" x14ac:dyDescent="0.2">
      <c r="A40" s="10"/>
      <c r="B40" s="48" t="s">
        <v>864</v>
      </c>
      <c r="C40" s="48"/>
      <c r="D40" s="48"/>
      <c r="E40" s="48">
        <v>15</v>
      </c>
      <c r="F40" s="74"/>
      <c r="G40" s="48" t="s">
        <v>401</v>
      </c>
    </row>
    <row r="41" spans="1:7" x14ac:dyDescent="0.2">
      <c r="A41" s="10"/>
      <c r="B41" s="48" t="s">
        <v>865</v>
      </c>
      <c r="C41" s="48"/>
      <c r="D41" s="48">
        <v>1</v>
      </c>
      <c r="E41" s="48"/>
      <c r="F41" s="74"/>
      <c r="G41" s="48"/>
    </row>
    <row r="42" spans="1:7" x14ac:dyDescent="0.2">
      <c r="A42" s="10"/>
      <c r="B42" s="48" t="s">
        <v>866</v>
      </c>
      <c r="C42" s="48"/>
      <c r="D42" s="48"/>
      <c r="E42" s="48">
        <v>48</v>
      </c>
      <c r="F42" s="74"/>
      <c r="G42" s="48"/>
    </row>
    <row r="43" spans="1:7" x14ac:dyDescent="0.2">
      <c r="A43" s="10"/>
      <c r="B43" s="48" t="s">
        <v>867</v>
      </c>
      <c r="C43" s="48"/>
      <c r="D43" s="129">
        <v>40</v>
      </c>
      <c r="E43" s="48"/>
      <c r="F43" s="74"/>
      <c r="G43" s="48"/>
    </row>
    <row r="44" spans="1:7" x14ac:dyDescent="0.2">
      <c r="A44" s="10"/>
      <c r="B44" s="48" t="s">
        <v>868</v>
      </c>
      <c r="C44" s="48"/>
      <c r="D44" s="48"/>
      <c r="E44" s="48">
        <v>16</v>
      </c>
      <c r="F44" s="74"/>
      <c r="G44" s="48"/>
    </row>
    <row r="45" spans="1:7" x14ac:dyDescent="0.2">
      <c r="A45" s="10"/>
      <c r="B45" s="48" t="s">
        <v>869</v>
      </c>
      <c r="C45" s="48"/>
      <c r="D45" s="129">
        <v>2</v>
      </c>
      <c r="E45" s="48"/>
      <c r="F45" s="74"/>
      <c r="G45" s="48"/>
    </row>
    <row r="46" spans="1:7" x14ac:dyDescent="0.2">
      <c r="A46" s="10"/>
      <c r="B46" s="48" t="s">
        <v>870</v>
      </c>
      <c r="C46" s="48"/>
      <c r="D46" s="48"/>
      <c r="E46" s="48">
        <v>2</v>
      </c>
      <c r="F46" s="74"/>
      <c r="G46" s="48"/>
    </row>
    <row r="47" spans="1:7" x14ac:dyDescent="0.2">
      <c r="A47" s="10"/>
      <c r="B47" s="48" t="s">
        <v>871</v>
      </c>
      <c r="C47" s="48"/>
      <c r="D47" s="48">
        <v>14</v>
      </c>
      <c r="E47" s="48"/>
      <c r="F47" s="74"/>
      <c r="G47" s="48"/>
    </row>
    <row r="48" spans="1:7" x14ac:dyDescent="0.2">
      <c r="A48" s="42"/>
      <c r="B48" s="48" t="s">
        <v>872</v>
      </c>
      <c r="C48" s="48"/>
      <c r="D48" s="48"/>
      <c r="E48" s="48">
        <v>27</v>
      </c>
      <c r="F48" s="74"/>
      <c r="G48" s="48"/>
    </row>
    <row r="49" spans="1:7" x14ac:dyDescent="0.2">
      <c r="A49" s="43"/>
      <c r="B49" s="48" t="s">
        <v>873</v>
      </c>
      <c r="C49" s="48"/>
      <c r="D49" s="48"/>
      <c r="E49" s="48">
        <v>7</v>
      </c>
      <c r="F49" s="74"/>
      <c r="G49" s="48"/>
    </row>
    <row r="50" spans="1:7" x14ac:dyDescent="0.2">
      <c r="A50" s="43"/>
      <c r="B50" s="48" t="s">
        <v>874</v>
      </c>
      <c r="C50" s="211"/>
      <c r="D50" s="211">
        <v>1</v>
      </c>
      <c r="E50" s="240"/>
      <c r="F50" s="74"/>
      <c r="G50" s="48"/>
    </row>
    <row r="51" spans="1:7" x14ac:dyDescent="0.2">
      <c r="A51" s="10"/>
      <c r="B51" s="48" t="s">
        <v>875</v>
      </c>
      <c r="C51" s="48"/>
      <c r="D51" s="129"/>
      <c r="E51" s="240">
        <v>17</v>
      </c>
      <c r="F51" s="74"/>
      <c r="G51" s="48"/>
    </row>
    <row r="52" spans="1:7" x14ac:dyDescent="0.2">
      <c r="A52" s="10"/>
      <c r="B52" s="48" t="s">
        <v>876</v>
      </c>
      <c r="C52" s="48"/>
      <c r="D52" s="48">
        <v>2</v>
      </c>
      <c r="E52" s="240"/>
      <c r="F52" s="74"/>
      <c r="G52" s="48"/>
    </row>
    <row r="53" spans="1:7" x14ac:dyDescent="0.2">
      <c r="A53" s="10"/>
      <c r="B53" s="48" t="s">
        <v>877</v>
      </c>
      <c r="C53" s="48"/>
      <c r="D53" s="129"/>
      <c r="E53" s="240">
        <v>8</v>
      </c>
      <c r="F53" s="74"/>
      <c r="G53" s="48"/>
    </row>
    <row r="54" spans="1:7" x14ac:dyDescent="0.2">
      <c r="A54" s="10"/>
      <c r="B54" s="48" t="s">
        <v>878</v>
      </c>
      <c r="C54" s="48"/>
      <c r="D54" s="48">
        <v>4</v>
      </c>
      <c r="E54" s="240"/>
      <c r="F54" s="74"/>
      <c r="G54" s="48"/>
    </row>
    <row r="55" spans="1:7" x14ac:dyDescent="0.2">
      <c r="A55" s="10"/>
      <c r="B55" s="48" t="s">
        <v>879</v>
      </c>
      <c r="C55" s="48"/>
      <c r="D55" s="129"/>
      <c r="E55" s="240">
        <v>20</v>
      </c>
      <c r="F55" s="69" t="s">
        <v>904</v>
      </c>
      <c r="G55" s="48" t="s">
        <v>400</v>
      </c>
    </row>
    <row r="56" spans="1:7" x14ac:dyDescent="0.2">
      <c r="A56" s="10"/>
      <c r="B56" s="76" t="s">
        <v>880</v>
      </c>
      <c r="C56" s="76">
        <v>4</v>
      </c>
      <c r="D56" s="76"/>
      <c r="E56" s="241"/>
      <c r="F56" s="76"/>
      <c r="G56" s="76"/>
    </row>
    <row r="57" spans="1:7" x14ac:dyDescent="0.2">
      <c r="A57" s="10"/>
      <c r="B57" s="48" t="s">
        <v>881</v>
      </c>
      <c r="C57" s="48"/>
      <c r="D57" s="48"/>
      <c r="E57" s="240">
        <v>2</v>
      </c>
      <c r="F57" s="208"/>
      <c r="G57" s="48"/>
    </row>
    <row r="58" spans="1:7" x14ac:dyDescent="0.2">
      <c r="A58" s="10"/>
      <c r="B58" s="48" t="s">
        <v>882</v>
      </c>
      <c r="C58" s="48"/>
      <c r="D58" s="48">
        <v>7</v>
      </c>
      <c r="E58" s="240"/>
      <c r="F58" s="74"/>
      <c r="G58" s="48"/>
    </row>
    <row r="59" spans="1:7" x14ac:dyDescent="0.2">
      <c r="A59" s="10"/>
      <c r="B59" s="48" t="s">
        <v>883</v>
      </c>
      <c r="C59" s="129"/>
      <c r="D59" s="129"/>
      <c r="E59" s="216">
        <v>3</v>
      </c>
      <c r="F59" s="243">
        <v>12</v>
      </c>
      <c r="G59" s="129"/>
    </row>
    <row r="60" spans="1:7" x14ac:dyDescent="0.2">
      <c r="A60" s="10"/>
      <c r="B60" s="76" t="s">
        <v>884</v>
      </c>
      <c r="C60" s="76">
        <v>1</v>
      </c>
      <c r="D60" s="76"/>
      <c r="E60" s="241"/>
      <c r="F60" s="76"/>
      <c r="G60" s="76"/>
    </row>
    <row r="61" spans="1:7" x14ac:dyDescent="0.2">
      <c r="A61" s="10"/>
      <c r="B61" s="48" t="s">
        <v>885</v>
      </c>
      <c r="C61" s="129"/>
      <c r="D61" s="129">
        <v>3</v>
      </c>
      <c r="E61" s="216"/>
      <c r="F61" s="129">
        <v>3</v>
      </c>
      <c r="G61" s="129"/>
    </row>
    <row r="62" spans="1:7" x14ac:dyDescent="0.2">
      <c r="A62" s="42"/>
      <c r="B62" s="76" t="s">
        <v>886</v>
      </c>
      <c r="C62" s="76">
        <v>2</v>
      </c>
      <c r="D62" s="76"/>
      <c r="E62" s="241"/>
      <c r="F62" s="76"/>
      <c r="G62" s="76"/>
    </row>
    <row r="63" spans="1:7" x14ac:dyDescent="0.2">
      <c r="A63" s="43"/>
      <c r="B63" s="48" t="s">
        <v>887</v>
      </c>
      <c r="C63" s="129"/>
      <c r="D63" s="129"/>
      <c r="E63" s="216">
        <v>40</v>
      </c>
      <c r="F63" s="129"/>
      <c r="G63" s="129" t="s">
        <v>181</v>
      </c>
    </row>
    <row r="64" spans="1:7" x14ac:dyDescent="0.2">
      <c r="A64" s="43"/>
      <c r="B64" s="48" t="s">
        <v>888</v>
      </c>
      <c r="C64" s="215"/>
      <c r="D64" s="215"/>
      <c r="E64" s="216">
        <v>16</v>
      </c>
      <c r="F64" s="233"/>
      <c r="G64" s="129" t="s">
        <v>401</v>
      </c>
    </row>
    <row r="65" spans="1:8" x14ac:dyDescent="0.2">
      <c r="A65" s="10"/>
      <c r="B65" s="48" t="s">
        <v>889</v>
      </c>
      <c r="C65" s="129"/>
      <c r="D65" s="129">
        <v>3</v>
      </c>
      <c r="E65" s="216"/>
      <c r="F65" s="78"/>
      <c r="G65" s="129"/>
    </row>
    <row r="66" spans="1:8" x14ac:dyDescent="0.2">
      <c r="A66" s="10"/>
      <c r="B66" s="48" t="s">
        <v>890</v>
      </c>
      <c r="C66" s="129"/>
      <c r="D66" s="129"/>
      <c r="E66" s="216">
        <v>27</v>
      </c>
      <c r="F66" s="78"/>
      <c r="G66" s="129"/>
    </row>
    <row r="67" spans="1:8" x14ac:dyDescent="0.2">
      <c r="A67" s="10"/>
      <c r="B67" s="48" t="s">
        <v>891</v>
      </c>
      <c r="C67" s="129"/>
      <c r="D67" s="129">
        <v>10</v>
      </c>
      <c r="E67" s="216"/>
      <c r="F67" s="78"/>
      <c r="G67" s="129"/>
    </row>
    <row r="68" spans="1:8" x14ac:dyDescent="0.2">
      <c r="A68" s="10"/>
      <c r="B68" s="48" t="s">
        <v>892</v>
      </c>
      <c r="C68" s="129"/>
      <c r="D68" s="129"/>
      <c r="E68" s="216">
        <v>4</v>
      </c>
      <c r="F68" s="78"/>
      <c r="G68" s="129"/>
    </row>
    <row r="69" spans="1:8" x14ac:dyDescent="0.2">
      <c r="A69" s="10"/>
      <c r="B69" s="48" t="s">
        <v>893</v>
      </c>
      <c r="C69" s="129"/>
      <c r="D69" s="129">
        <v>4</v>
      </c>
      <c r="E69" s="216"/>
      <c r="F69" s="78"/>
      <c r="G69" s="129"/>
    </row>
    <row r="70" spans="1:8" x14ac:dyDescent="0.2">
      <c r="A70" s="10"/>
      <c r="B70" s="48" t="s">
        <v>894</v>
      </c>
      <c r="C70" s="129"/>
      <c r="D70" s="129"/>
      <c r="E70" s="216">
        <v>5</v>
      </c>
      <c r="F70" s="78"/>
      <c r="G70" s="129"/>
    </row>
    <row r="71" spans="1:8" x14ac:dyDescent="0.2">
      <c r="A71" s="10"/>
      <c r="B71" s="48" t="s">
        <v>895</v>
      </c>
      <c r="C71" s="129"/>
      <c r="D71" s="129">
        <v>17</v>
      </c>
      <c r="E71" s="216"/>
      <c r="F71" s="243"/>
      <c r="G71" s="129"/>
    </row>
    <row r="72" spans="1:8" x14ac:dyDescent="0.2">
      <c r="A72" s="10"/>
      <c r="B72" s="48" t="s">
        <v>896</v>
      </c>
      <c r="C72" s="129"/>
      <c r="D72" s="129"/>
      <c r="E72" s="216">
        <v>7</v>
      </c>
      <c r="F72" s="129">
        <v>133</v>
      </c>
      <c r="G72" s="129"/>
    </row>
    <row r="73" spans="1:8" x14ac:dyDescent="0.2">
      <c r="A73" s="10"/>
      <c r="B73" s="76" t="s">
        <v>897</v>
      </c>
      <c r="C73" s="76">
        <v>1</v>
      </c>
      <c r="D73" s="76"/>
      <c r="E73" s="241"/>
      <c r="F73" s="76"/>
      <c r="G73" s="76"/>
    </row>
    <row r="74" spans="1:8" x14ac:dyDescent="0.2">
      <c r="A74" s="10"/>
      <c r="B74" s="48" t="s">
        <v>898</v>
      </c>
      <c r="C74" s="129"/>
      <c r="D74" s="129"/>
      <c r="E74" s="216">
        <v>32</v>
      </c>
      <c r="F74" s="129"/>
      <c r="G74" s="129" t="s">
        <v>401</v>
      </c>
    </row>
    <row r="75" spans="1:8" x14ac:dyDescent="0.2">
      <c r="A75" s="10"/>
      <c r="B75" s="48" t="s">
        <v>899</v>
      </c>
      <c r="C75" s="129"/>
      <c r="D75" s="129">
        <v>6</v>
      </c>
      <c r="E75" s="216"/>
      <c r="F75" s="129"/>
      <c r="G75" s="129"/>
    </row>
    <row r="76" spans="1:8" x14ac:dyDescent="0.2">
      <c r="A76" s="10"/>
      <c r="B76" s="48" t="s">
        <v>900</v>
      </c>
      <c r="C76" s="129"/>
      <c r="D76" s="129"/>
      <c r="E76" s="216">
        <v>14</v>
      </c>
      <c r="F76" s="129"/>
      <c r="G76" s="129"/>
    </row>
    <row r="77" spans="1:8" x14ac:dyDescent="0.2">
      <c r="A77" s="42"/>
      <c r="B77" s="48" t="s">
        <v>901</v>
      </c>
      <c r="C77" s="129"/>
      <c r="D77" s="129">
        <v>10</v>
      </c>
      <c r="E77" s="216"/>
      <c r="F77" s="129" t="s">
        <v>1625</v>
      </c>
      <c r="G77" s="129"/>
    </row>
    <row r="78" spans="1:8" x14ac:dyDescent="0.2">
      <c r="A78" s="43"/>
      <c r="B78" s="235" t="s">
        <v>2</v>
      </c>
      <c r="C78" s="91">
        <f>SUM(C34:C77)</f>
        <v>8</v>
      </c>
      <c r="D78" s="91">
        <f>SUM(D34:D77)</f>
        <v>133</v>
      </c>
      <c r="E78" s="91">
        <f>SUM(E34:E77)</f>
        <v>440</v>
      </c>
      <c r="F78" s="168">
        <f>SUM(C78:E78)</f>
        <v>581</v>
      </c>
      <c r="G78" s="124" t="s">
        <v>779</v>
      </c>
    </row>
    <row r="79" spans="1:8" ht="13.5" thickBot="1" x14ac:dyDescent="0.25">
      <c r="A79" s="19"/>
      <c r="B79" s="91" t="s">
        <v>3</v>
      </c>
      <c r="C79" s="228">
        <f>(C78/F78)*100</f>
        <v>1.376936316695353</v>
      </c>
      <c r="D79" s="228">
        <f>(D78/F78)*100</f>
        <v>22.891566265060241</v>
      </c>
      <c r="E79" s="228">
        <f>(E78/F78)*100</f>
        <v>75.731497418244402</v>
      </c>
      <c r="F79" s="168"/>
      <c r="G79" s="108"/>
    </row>
    <row r="80" spans="1:8" x14ac:dyDescent="0.2">
      <c r="A80" s="16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14"/>
      <c r="D87" s="4"/>
      <c r="E87" s="4"/>
      <c r="F87" s="4"/>
      <c r="G87" s="4"/>
      <c r="H87" s="4"/>
    </row>
    <row r="88" spans="1:8" x14ac:dyDescent="0.2">
      <c r="A88" s="4"/>
      <c r="B88" s="4"/>
      <c r="C88" s="14"/>
      <c r="D88" s="4"/>
      <c r="E88" s="4"/>
      <c r="F88" s="4"/>
      <c r="G88" s="4"/>
      <c r="H88" s="4"/>
    </row>
    <row r="89" spans="1:8" x14ac:dyDescent="0.2">
      <c r="A89" s="4"/>
      <c r="B89" s="4"/>
      <c r="C89" s="14"/>
      <c r="D89" s="4"/>
      <c r="E89" s="4"/>
      <c r="F89" s="4"/>
      <c r="G89" s="4"/>
      <c r="H89" s="4"/>
    </row>
    <row r="90" spans="1:8" x14ac:dyDescent="0.2">
      <c r="A90" s="4"/>
      <c r="B90" s="4"/>
      <c r="C90" s="14"/>
      <c r="D90" s="4"/>
      <c r="E90" s="4"/>
      <c r="F90" s="4"/>
      <c r="G90" s="4"/>
      <c r="H90" s="4"/>
    </row>
    <row r="91" spans="1:8" x14ac:dyDescent="0.2">
      <c r="A91" s="4"/>
      <c r="B91" s="4"/>
      <c r="C91" s="14"/>
      <c r="D91" s="4"/>
      <c r="E91" s="4"/>
      <c r="F91" s="4"/>
      <c r="G91" s="4"/>
      <c r="H91" s="4"/>
    </row>
    <row r="92" spans="1:8" x14ac:dyDescent="0.2">
      <c r="A92" s="4"/>
      <c r="B92" s="4"/>
      <c r="C92" s="14"/>
      <c r="D92" s="4"/>
      <c r="E92" s="4"/>
      <c r="F92" s="4"/>
      <c r="G92" s="4"/>
      <c r="H92" s="4"/>
    </row>
    <row r="93" spans="1:8" x14ac:dyDescent="0.2">
      <c r="A93" s="4"/>
      <c r="B93" s="4"/>
      <c r="C93" s="1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28" workbookViewId="0">
      <selection activeCell="F47" sqref="F47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5703125" customWidth="1"/>
    <col min="7" max="7" width="25.7109375" customWidth="1"/>
  </cols>
  <sheetData>
    <row r="1" spans="1:7" x14ac:dyDescent="0.2">
      <c r="A1" s="29" t="s">
        <v>782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93" t="s">
        <v>75</v>
      </c>
      <c r="B3" s="45" t="s">
        <v>784</v>
      </c>
      <c r="C3" s="51"/>
      <c r="D3" s="51"/>
      <c r="E3" s="51">
        <v>5</v>
      </c>
      <c r="F3" s="51"/>
      <c r="G3" s="35"/>
    </row>
    <row r="4" spans="1:7" x14ac:dyDescent="0.2">
      <c r="A4" s="74" t="s">
        <v>830</v>
      </c>
      <c r="B4" s="48" t="s">
        <v>785</v>
      </c>
      <c r="C4" s="58"/>
      <c r="D4" s="58">
        <v>2</v>
      </c>
      <c r="E4" s="58"/>
      <c r="F4" s="58"/>
      <c r="G4" s="36"/>
    </row>
    <row r="5" spans="1:7" x14ac:dyDescent="0.2">
      <c r="A5" s="74" t="s">
        <v>829</v>
      </c>
      <c r="B5" s="208" t="s">
        <v>786</v>
      </c>
      <c r="C5" s="53"/>
      <c r="D5" s="53"/>
      <c r="E5" s="53">
        <v>23</v>
      </c>
      <c r="F5" s="208" t="s">
        <v>1626</v>
      </c>
      <c r="G5" s="39"/>
    </row>
    <row r="6" spans="1:7" x14ac:dyDescent="0.2">
      <c r="A6" s="74" t="s">
        <v>133</v>
      </c>
      <c r="B6" s="91" t="s">
        <v>2</v>
      </c>
      <c r="C6" s="223">
        <f>SUM(C3:C5)</f>
        <v>0</v>
      </c>
      <c r="D6" s="223">
        <f>SUM(D3:D5)</f>
        <v>2</v>
      </c>
      <c r="E6" s="223">
        <f>SUM(E3:E5)</f>
        <v>28</v>
      </c>
      <c r="F6" s="236">
        <f>SUM(C6:E6)</f>
        <v>30</v>
      </c>
      <c r="G6" s="229" t="s">
        <v>779</v>
      </c>
    </row>
    <row r="7" spans="1:7" x14ac:dyDescent="0.2">
      <c r="A7" s="232"/>
      <c r="B7" s="91" t="s">
        <v>3</v>
      </c>
      <c r="C7" s="239">
        <f>(C6/F6)*100</f>
        <v>0</v>
      </c>
      <c r="D7" s="239">
        <f>(D6/F6)*100</f>
        <v>6.666666666666667</v>
      </c>
      <c r="E7" s="239">
        <f>(E6/F6)*100</f>
        <v>93.333333333333329</v>
      </c>
      <c r="F7" s="236"/>
      <c r="G7" s="169"/>
    </row>
    <row r="8" spans="1:7" x14ac:dyDescent="0.2">
      <c r="A8" s="54"/>
      <c r="B8" s="69" t="s">
        <v>787</v>
      </c>
      <c r="C8" s="57"/>
      <c r="D8" s="57"/>
      <c r="E8" s="57">
        <v>27</v>
      </c>
      <c r="F8" s="52"/>
      <c r="G8" s="40"/>
    </row>
    <row r="9" spans="1:7" x14ac:dyDescent="0.2">
      <c r="A9" s="74" t="s">
        <v>730</v>
      </c>
      <c r="B9" s="48" t="s">
        <v>173</v>
      </c>
      <c r="C9" s="58"/>
      <c r="D9" s="58">
        <v>3</v>
      </c>
      <c r="E9" s="58"/>
      <c r="F9" s="54"/>
      <c r="G9" s="36"/>
    </row>
    <row r="10" spans="1:7" x14ac:dyDescent="0.2">
      <c r="A10" s="74" t="s">
        <v>126</v>
      </c>
      <c r="B10" s="48" t="s">
        <v>788</v>
      </c>
      <c r="C10" s="58"/>
      <c r="D10" s="58"/>
      <c r="E10" s="58">
        <v>34</v>
      </c>
      <c r="F10" s="54"/>
      <c r="G10" s="36"/>
    </row>
    <row r="11" spans="1:7" x14ac:dyDescent="0.2">
      <c r="A11" s="74" t="s">
        <v>732</v>
      </c>
      <c r="B11" s="48" t="s">
        <v>789</v>
      </c>
      <c r="C11" s="58"/>
      <c r="D11" s="58">
        <v>2</v>
      </c>
      <c r="E11" s="58"/>
      <c r="F11" s="54"/>
      <c r="G11" s="36"/>
    </row>
    <row r="12" spans="1:7" x14ac:dyDescent="0.2">
      <c r="A12" s="74" t="s">
        <v>783</v>
      </c>
      <c r="B12" s="48" t="s">
        <v>790</v>
      </c>
      <c r="C12" s="58"/>
      <c r="D12" s="58"/>
      <c r="E12" s="58">
        <v>37</v>
      </c>
      <c r="F12" s="54"/>
      <c r="G12" s="36"/>
    </row>
    <row r="13" spans="1:7" x14ac:dyDescent="0.2">
      <c r="A13" s="54"/>
      <c r="B13" s="48" t="s">
        <v>791</v>
      </c>
      <c r="C13" s="58"/>
      <c r="D13" s="58">
        <v>5</v>
      </c>
      <c r="E13" s="58"/>
      <c r="F13" s="54"/>
      <c r="G13" s="36"/>
    </row>
    <row r="14" spans="1:7" x14ac:dyDescent="0.2">
      <c r="A14" s="54"/>
      <c r="B14" s="48" t="s">
        <v>792</v>
      </c>
      <c r="C14" s="58"/>
      <c r="D14" s="58"/>
      <c r="E14" s="58">
        <v>6</v>
      </c>
      <c r="F14" s="54"/>
      <c r="G14" s="47" t="s">
        <v>181</v>
      </c>
    </row>
    <row r="15" spans="1:7" x14ac:dyDescent="0.2">
      <c r="A15" s="54"/>
      <c r="B15" s="48" t="s">
        <v>793</v>
      </c>
      <c r="C15" s="58"/>
      <c r="D15" s="58">
        <v>2</v>
      </c>
      <c r="E15" s="58"/>
      <c r="F15" s="54"/>
      <c r="G15" s="47"/>
    </row>
    <row r="16" spans="1:7" x14ac:dyDescent="0.2">
      <c r="A16" s="54"/>
      <c r="B16" s="48" t="s">
        <v>794</v>
      </c>
      <c r="C16" s="58"/>
      <c r="D16" s="58"/>
      <c r="E16" s="58">
        <v>6</v>
      </c>
      <c r="F16" s="54"/>
      <c r="G16" s="47" t="s">
        <v>401</v>
      </c>
    </row>
    <row r="17" spans="1:7" x14ac:dyDescent="0.2">
      <c r="A17" s="54"/>
      <c r="B17" s="48" t="s">
        <v>795</v>
      </c>
      <c r="C17" s="58"/>
      <c r="D17" s="59">
        <v>1</v>
      </c>
      <c r="E17" s="58"/>
      <c r="F17" s="54"/>
      <c r="G17" s="36"/>
    </row>
    <row r="18" spans="1:7" x14ac:dyDescent="0.2">
      <c r="A18" s="54"/>
      <c r="B18" s="48" t="s">
        <v>796</v>
      </c>
      <c r="C18" s="58"/>
      <c r="D18" s="58"/>
      <c r="E18" s="58">
        <v>39</v>
      </c>
      <c r="F18" s="54"/>
      <c r="G18" s="47" t="s">
        <v>185</v>
      </c>
    </row>
    <row r="19" spans="1:7" x14ac:dyDescent="0.2">
      <c r="A19" s="54"/>
      <c r="B19" s="48" t="s">
        <v>535</v>
      </c>
      <c r="C19" s="58"/>
      <c r="D19" s="59">
        <v>2</v>
      </c>
      <c r="E19" s="58"/>
      <c r="F19" s="54"/>
      <c r="G19" s="36"/>
    </row>
    <row r="20" spans="1:7" x14ac:dyDescent="0.2">
      <c r="A20" s="54"/>
      <c r="B20" s="48" t="s">
        <v>797</v>
      </c>
      <c r="C20" s="58"/>
      <c r="D20" s="58"/>
      <c r="E20" s="58">
        <v>20</v>
      </c>
      <c r="F20" s="54"/>
      <c r="G20" s="47" t="s">
        <v>521</v>
      </c>
    </row>
    <row r="21" spans="1:7" x14ac:dyDescent="0.2">
      <c r="A21" s="54"/>
      <c r="B21" s="48" t="s">
        <v>798</v>
      </c>
      <c r="C21" s="58"/>
      <c r="D21" s="58">
        <v>5</v>
      </c>
      <c r="E21" s="58"/>
      <c r="F21" s="54"/>
      <c r="G21" s="36"/>
    </row>
    <row r="22" spans="1:7" x14ac:dyDescent="0.2">
      <c r="A22" s="231"/>
      <c r="B22" s="48" t="s">
        <v>799</v>
      </c>
      <c r="C22" s="58"/>
      <c r="D22" s="58"/>
      <c r="E22" s="58">
        <v>3</v>
      </c>
      <c r="F22" s="54"/>
      <c r="G22" s="36"/>
    </row>
    <row r="23" spans="1:7" x14ac:dyDescent="0.2">
      <c r="A23" s="54"/>
      <c r="B23" s="48" t="s">
        <v>800</v>
      </c>
      <c r="C23" s="58"/>
      <c r="D23" s="58">
        <v>4</v>
      </c>
      <c r="E23" s="58"/>
      <c r="F23" s="54"/>
      <c r="G23" s="36"/>
    </row>
    <row r="24" spans="1:7" x14ac:dyDescent="0.2">
      <c r="A24" s="54"/>
      <c r="B24" s="48" t="s">
        <v>224</v>
      </c>
      <c r="C24" s="60"/>
      <c r="D24" s="60"/>
      <c r="E24" s="61">
        <v>4</v>
      </c>
      <c r="F24" s="54"/>
      <c r="G24" s="47" t="s">
        <v>400</v>
      </c>
    </row>
    <row r="25" spans="1:7" x14ac:dyDescent="0.2">
      <c r="A25" s="54"/>
      <c r="B25" s="48" t="s">
        <v>801</v>
      </c>
      <c r="C25" s="58"/>
      <c r="D25" s="59">
        <v>4</v>
      </c>
      <c r="E25" s="61"/>
      <c r="F25" s="54"/>
      <c r="G25" s="36"/>
    </row>
    <row r="26" spans="1:7" x14ac:dyDescent="0.2">
      <c r="A26" s="54"/>
      <c r="B26" s="48" t="s">
        <v>802</v>
      </c>
      <c r="C26" s="58"/>
      <c r="D26" s="58"/>
      <c r="E26" s="61">
        <v>14</v>
      </c>
      <c r="F26" s="54"/>
      <c r="G26" s="47" t="s">
        <v>401</v>
      </c>
    </row>
    <row r="27" spans="1:7" x14ac:dyDescent="0.2">
      <c r="A27" s="54"/>
      <c r="B27" s="48" t="s">
        <v>803</v>
      </c>
      <c r="C27" s="58"/>
      <c r="D27" s="59">
        <v>3</v>
      </c>
      <c r="E27" s="61"/>
      <c r="F27" s="54"/>
      <c r="G27" s="36"/>
    </row>
    <row r="28" spans="1:7" x14ac:dyDescent="0.2">
      <c r="A28" s="54"/>
      <c r="B28" s="48" t="s">
        <v>804</v>
      </c>
      <c r="C28" s="58"/>
      <c r="D28" s="58"/>
      <c r="E28" s="61">
        <v>33</v>
      </c>
      <c r="F28" s="54"/>
      <c r="G28" s="47" t="s">
        <v>400</v>
      </c>
    </row>
    <row r="29" spans="1:7" x14ac:dyDescent="0.2">
      <c r="A29" s="54"/>
      <c r="B29" s="48" t="s">
        <v>805</v>
      </c>
      <c r="C29" s="58"/>
      <c r="D29" s="59">
        <v>4</v>
      </c>
      <c r="E29" s="61"/>
      <c r="F29" s="54"/>
      <c r="G29" s="36"/>
    </row>
    <row r="30" spans="1:7" x14ac:dyDescent="0.2">
      <c r="A30" s="54"/>
      <c r="B30" s="48" t="s">
        <v>806</v>
      </c>
      <c r="C30" s="58"/>
      <c r="D30" s="58"/>
      <c r="E30" s="61">
        <v>8</v>
      </c>
      <c r="F30" s="54"/>
      <c r="G30" s="47" t="s">
        <v>181</v>
      </c>
    </row>
    <row r="31" spans="1:7" x14ac:dyDescent="0.2">
      <c r="A31" s="54"/>
      <c r="B31" s="48" t="s">
        <v>807</v>
      </c>
      <c r="C31" s="58"/>
      <c r="D31" s="58">
        <v>4</v>
      </c>
      <c r="E31" s="61"/>
      <c r="F31" s="54"/>
      <c r="G31" s="36"/>
    </row>
    <row r="32" spans="1:7" x14ac:dyDescent="0.2">
      <c r="A32" s="54"/>
      <c r="B32" s="48" t="s">
        <v>808</v>
      </c>
      <c r="C32" s="58"/>
      <c r="D32" s="58"/>
      <c r="E32" s="61">
        <v>4</v>
      </c>
      <c r="F32" s="54"/>
      <c r="G32" s="36"/>
    </row>
    <row r="33" spans="1:7" x14ac:dyDescent="0.2">
      <c r="A33" s="54"/>
      <c r="B33" s="48" t="s">
        <v>809</v>
      </c>
      <c r="C33" s="59"/>
      <c r="D33" s="59">
        <v>1</v>
      </c>
      <c r="E33" s="62"/>
      <c r="F33" s="63"/>
      <c r="G33" s="37"/>
    </row>
    <row r="34" spans="1:7" x14ac:dyDescent="0.2">
      <c r="A34" s="54"/>
      <c r="B34" s="48" t="s">
        <v>810</v>
      </c>
      <c r="C34" s="59"/>
      <c r="D34" s="59"/>
      <c r="E34" s="62">
        <v>35</v>
      </c>
      <c r="F34" s="63"/>
      <c r="G34" s="164" t="s">
        <v>400</v>
      </c>
    </row>
    <row r="35" spans="1:7" x14ac:dyDescent="0.2">
      <c r="A35" s="54"/>
      <c r="B35" s="48" t="s">
        <v>811</v>
      </c>
      <c r="C35" s="59"/>
      <c r="D35" s="59">
        <v>9</v>
      </c>
      <c r="E35" s="62"/>
      <c r="F35" s="63"/>
      <c r="G35" s="37"/>
    </row>
    <row r="36" spans="1:7" x14ac:dyDescent="0.2">
      <c r="A36" s="231"/>
      <c r="B36" s="48" t="s">
        <v>812</v>
      </c>
      <c r="C36" s="59"/>
      <c r="D36" s="59"/>
      <c r="E36" s="62">
        <v>5</v>
      </c>
      <c r="F36" s="63"/>
      <c r="G36" s="164" t="s">
        <v>181</v>
      </c>
    </row>
    <row r="37" spans="1:7" x14ac:dyDescent="0.2">
      <c r="A37" s="54"/>
      <c r="B37" s="48" t="s">
        <v>813</v>
      </c>
      <c r="C37" s="59"/>
      <c r="D37" s="59">
        <v>6</v>
      </c>
      <c r="E37" s="62"/>
      <c r="F37" s="63"/>
      <c r="G37" s="37"/>
    </row>
    <row r="38" spans="1:7" x14ac:dyDescent="0.2">
      <c r="A38" s="54"/>
      <c r="B38" s="48" t="s">
        <v>814</v>
      </c>
      <c r="C38" s="64"/>
      <c r="D38" s="64"/>
      <c r="E38" s="62">
        <v>13</v>
      </c>
      <c r="F38" s="63"/>
      <c r="G38" s="164" t="s">
        <v>401</v>
      </c>
    </row>
    <row r="39" spans="1:7" x14ac:dyDescent="0.2">
      <c r="A39" s="54"/>
      <c r="B39" s="48" t="s">
        <v>815</v>
      </c>
      <c r="C39" s="59"/>
      <c r="D39" s="59">
        <v>9</v>
      </c>
      <c r="E39" s="62"/>
      <c r="F39" s="63"/>
      <c r="G39" s="37"/>
    </row>
    <row r="40" spans="1:7" x14ac:dyDescent="0.2">
      <c r="A40" s="54"/>
      <c r="B40" s="48" t="s">
        <v>816</v>
      </c>
      <c r="C40" s="59"/>
      <c r="D40" s="59"/>
      <c r="E40" s="62">
        <v>7</v>
      </c>
      <c r="F40" s="63"/>
      <c r="G40" s="164" t="s">
        <v>181</v>
      </c>
    </row>
    <row r="41" spans="1:7" x14ac:dyDescent="0.2">
      <c r="A41" s="54"/>
      <c r="B41" s="48" t="s">
        <v>817</v>
      </c>
      <c r="C41" s="59"/>
      <c r="D41" s="59">
        <v>1</v>
      </c>
      <c r="E41" s="62"/>
      <c r="F41" s="63"/>
      <c r="G41" s="37"/>
    </row>
    <row r="42" spans="1:7" x14ac:dyDescent="0.2">
      <c r="A42" s="54"/>
      <c r="B42" s="48" t="s">
        <v>818</v>
      </c>
      <c r="C42" s="59"/>
      <c r="D42" s="59"/>
      <c r="E42" s="62">
        <v>5</v>
      </c>
      <c r="F42" s="63"/>
      <c r="G42" s="164" t="s">
        <v>181</v>
      </c>
    </row>
    <row r="43" spans="1:7" x14ac:dyDescent="0.2">
      <c r="A43" s="54"/>
      <c r="B43" s="48" t="s">
        <v>819</v>
      </c>
      <c r="C43" s="59"/>
      <c r="D43" s="59">
        <v>3</v>
      </c>
      <c r="E43" s="62"/>
      <c r="F43" s="63"/>
      <c r="G43" s="37"/>
    </row>
    <row r="44" spans="1:7" x14ac:dyDescent="0.2">
      <c r="A44" s="54"/>
      <c r="B44" s="48" t="s">
        <v>820</v>
      </c>
      <c r="C44" s="59"/>
      <c r="D44" s="59"/>
      <c r="E44" s="62">
        <v>5</v>
      </c>
      <c r="F44" s="63"/>
      <c r="G44" s="164" t="s">
        <v>181</v>
      </c>
    </row>
    <row r="45" spans="1:7" x14ac:dyDescent="0.2">
      <c r="A45" s="54"/>
      <c r="B45" s="48" t="s">
        <v>821</v>
      </c>
      <c r="C45" s="59"/>
      <c r="D45" s="59">
        <v>6</v>
      </c>
      <c r="E45" s="62"/>
      <c r="F45" s="63"/>
      <c r="G45" s="37"/>
    </row>
    <row r="46" spans="1:7" x14ac:dyDescent="0.2">
      <c r="A46" s="54"/>
      <c r="B46" s="48" t="s">
        <v>822</v>
      </c>
      <c r="C46" s="59"/>
      <c r="D46" s="59"/>
      <c r="E46" s="62">
        <v>6</v>
      </c>
      <c r="F46" s="63"/>
      <c r="G46" s="164" t="s">
        <v>181</v>
      </c>
    </row>
    <row r="47" spans="1:7" x14ac:dyDescent="0.2">
      <c r="A47" s="54"/>
      <c r="B47" s="48" t="s">
        <v>823</v>
      </c>
      <c r="C47" s="59"/>
      <c r="D47" s="59">
        <v>7</v>
      </c>
      <c r="E47" s="62"/>
      <c r="F47" s="63"/>
      <c r="G47" s="37"/>
    </row>
    <row r="48" spans="1:7" x14ac:dyDescent="0.2">
      <c r="A48" s="54"/>
      <c r="B48" s="48" t="s">
        <v>824</v>
      </c>
      <c r="C48" s="59"/>
      <c r="D48" s="59"/>
      <c r="E48" s="62">
        <v>3</v>
      </c>
      <c r="F48" s="63"/>
      <c r="G48" s="164" t="s">
        <v>181</v>
      </c>
    </row>
    <row r="49" spans="1:8" x14ac:dyDescent="0.2">
      <c r="A49" s="54"/>
      <c r="B49" s="48" t="s">
        <v>825</v>
      </c>
      <c r="C49" s="59"/>
      <c r="D49" s="59">
        <v>4</v>
      </c>
      <c r="E49" s="62"/>
      <c r="F49" s="63"/>
      <c r="G49" s="37"/>
    </row>
    <row r="50" spans="1:8" x14ac:dyDescent="0.2">
      <c r="A50" s="54"/>
      <c r="B50" s="208" t="s">
        <v>826</v>
      </c>
      <c r="C50" s="206"/>
      <c r="D50" s="206">
        <v>10</v>
      </c>
      <c r="E50" s="230"/>
      <c r="F50" s="234" t="s">
        <v>1627</v>
      </c>
      <c r="G50" s="166"/>
    </row>
    <row r="51" spans="1:8" x14ac:dyDescent="0.2">
      <c r="A51" s="43"/>
      <c r="B51" s="87" t="s">
        <v>2</v>
      </c>
      <c r="C51" s="91">
        <f>SUM(C8:C50)</f>
        <v>0</v>
      </c>
      <c r="D51" s="91">
        <f>SUM(D8:D50)</f>
        <v>95</v>
      </c>
      <c r="E51" s="91">
        <f>SUM(E8:E50)</f>
        <v>314</v>
      </c>
      <c r="F51" s="91">
        <f>SUM(C51:E51)</f>
        <v>409</v>
      </c>
      <c r="G51" s="229" t="s">
        <v>779</v>
      </c>
    </row>
    <row r="52" spans="1:8" ht="13.5" thickBot="1" x14ac:dyDescent="0.25">
      <c r="A52" s="19"/>
      <c r="B52" s="87" t="s">
        <v>3</v>
      </c>
      <c r="C52" s="228">
        <f>(C51/F51)*100</f>
        <v>0</v>
      </c>
      <c r="D52" s="228">
        <f>(D51/F51)*100</f>
        <v>23.227383863080682</v>
      </c>
      <c r="E52" s="228">
        <f>(E51/F51)*100</f>
        <v>76.772616136919311</v>
      </c>
      <c r="F52" s="91"/>
      <c r="G52" s="158"/>
    </row>
    <row r="53" spans="1:8" x14ac:dyDescent="0.2">
      <c r="A53" s="16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14"/>
      <c r="D60" s="4"/>
      <c r="E60" s="4"/>
      <c r="F60" s="4"/>
      <c r="G60" s="4"/>
      <c r="H60" s="4"/>
    </row>
    <row r="61" spans="1:8" x14ac:dyDescent="0.2">
      <c r="A61" s="4"/>
      <c r="B61" s="4"/>
      <c r="C61" s="14"/>
      <c r="D61" s="4"/>
      <c r="E61" s="4"/>
      <c r="F61" s="4"/>
      <c r="G61" s="4"/>
      <c r="H61" s="4"/>
    </row>
    <row r="62" spans="1:8" x14ac:dyDescent="0.2">
      <c r="A62" s="4"/>
      <c r="B62" s="4"/>
      <c r="C62" s="14"/>
      <c r="D62" s="4"/>
      <c r="E62" s="4"/>
      <c r="F62" s="4"/>
      <c r="G62" s="4"/>
      <c r="H62" s="4"/>
    </row>
    <row r="63" spans="1:8" x14ac:dyDescent="0.2">
      <c r="A63" s="4"/>
      <c r="B63" s="4"/>
      <c r="C63" s="14"/>
      <c r="D63" s="4"/>
      <c r="E63" s="4"/>
      <c r="F63" s="4"/>
      <c r="G63" s="4"/>
      <c r="H63" s="4"/>
    </row>
    <row r="64" spans="1:8" x14ac:dyDescent="0.2">
      <c r="A64" s="4"/>
      <c r="B64" s="4"/>
      <c r="C64" s="14"/>
      <c r="D64" s="4"/>
      <c r="E64" s="4"/>
      <c r="F64" s="4"/>
      <c r="G64" s="4"/>
      <c r="H64" s="4"/>
    </row>
    <row r="65" spans="1:8" x14ac:dyDescent="0.2">
      <c r="A65" s="4"/>
      <c r="B65" s="4"/>
      <c r="C65" s="14"/>
      <c r="D65" s="4"/>
      <c r="E65" s="4"/>
      <c r="F65" s="4"/>
      <c r="G65" s="4"/>
      <c r="H65" s="4"/>
    </row>
    <row r="66" spans="1:8" x14ac:dyDescent="0.2">
      <c r="A66" s="4"/>
      <c r="B66" s="4"/>
      <c r="C66" s="1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28" workbookViewId="0">
      <selection activeCell="I43" sqref="I43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729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1"/>
      <c r="B3" s="225" t="s">
        <v>735</v>
      </c>
      <c r="C3" s="51"/>
      <c r="D3" s="51"/>
      <c r="E3" s="51">
        <v>41</v>
      </c>
      <c r="F3" s="100"/>
      <c r="G3" s="45" t="s">
        <v>401</v>
      </c>
    </row>
    <row r="4" spans="1:7" x14ac:dyDescent="0.2">
      <c r="A4" s="25" t="s">
        <v>730</v>
      </c>
      <c r="B4" s="48" t="s">
        <v>736</v>
      </c>
      <c r="C4" s="58"/>
      <c r="D4" s="58">
        <v>7</v>
      </c>
      <c r="E4" s="58"/>
      <c r="F4" s="54"/>
      <c r="G4" s="58"/>
    </row>
    <row r="5" spans="1:7" x14ac:dyDescent="0.2">
      <c r="A5" s="25" t="s">
        <v>731</v>
      </c>
      <c r="B5" s="48" t="s">
        <v>737</v>
      </c>
      <c r="C5" s="58"/>
      <c r="D5" s="58"/>
      <c r="E5" s="58">
        <v>23</v>
      </c>
      <c r="F5" s="54"/>
      <c r="G5" s="48" t="s">
        <v>181</v>
      </c>
    </row>
    <row r="6" spans="1:7" x14ac:dyDescent="0.2">
      <c r="A6" s="25" t="s">
        <v>732</v>
      </c>
      <c r="B6" s="48" t="s">
        <v>738</v>
      </c>
      <c r="C6" s="58"/>
      <c r="D6" s="58">
        <v>20</v>
      </c>
      <c r="E6" s="58"/>
      <c r="F6" s="54"/>
      <c r="G6" s="58"/>
    </row>
    <row r="7" spans="1:7" x14ac:dyDescent="0.2">
      <c r="A7" s="25" t="s">
        <v>733</v>
      </c>
      <c r="B7" s="48" t="s">
        <v>739</v>
      </c>
      <c r="C7" s="58"/>
      <c r="D7" s="58"/>
      <c r="E7" s="58">
        <v>8</v>
      </c>
      <c r="F7" s="54"/>
      <c r="G7" s="48" t="s">
        <v>181</v>
      </c>
    </row>
    <row r="8" spans="1:7" x14ac:dyDescent="0.2">
      <c r="A8" s="3"/>
      <c r="B8" s="48" t="s">
        <v>740</v>
      </c>
      <c r="C8" s="58"/>
      <c r="D8" s="58">
        <v>8</v>
      </c>
      <c r="E8" s="58"/>
      <c r="F8" s="54"/>
      <c r="G8" s="58"/>
    </row>
    <row r="9" spans="1:7" x14ac:dyDescent="0.2">
      <c r="A9" s="3"/>
      <c r="B9" s="48" t="s">
        <v>741</v>
      </c>
      <c r="C9" s="58"/>
      <c r="D9" s="58"/>
      <c r="E9" s="58">
        <v>7</v>
      </c>
      <c r="F9" s="54"/>
      <c r="G9" s="48" t="s">
        <v>181</v>
      </c>
    </row>
    <row r="10" spans="1:7" x14ac:dyDescent="0.2">
      <c r="A10" s="3"/>
      <c r="B10" s="48" t="s">
        <v>742</v>
      </c>
      <c r="C10" s="58"/>
      <c r="D10" s="58">
        <v>12</v>
      </c>
      <c r="E10" s="58"/>
      <c r="F10" s="54"/>
      <c r="G10" s="58"/>
    </row>
    <row r="11" spans="1:7" x14ac:dyDescent="0.2">
      <c r="A11" s="3"/>
      <c r="B11" s="48" t="s">
        <v>743</v>
      </c>
      <c r="C11" s="58"/>
      <c r="D11" s="58"/>
      <c r="E11" s="58">
        <v>25</v>
      </c>
      <c r="F11" s="54"/>
      <c r="G11" s="48" t="s">
        <v>401</v>
      </c>
    </row>
    <row r="12" spans="1:7" x14ac:dyDescent="0.2">
      <c r="A12" s="3"/>
      <c r="B12" s="48" t="s">
        <v>744</v>
      </c>
      <c r="C12" s="58"/>
      <c r="D12" s="58">
        <v>23</v>
      </c>
      <c r="E12" s="58"/>
      <c r="F12" s="54"/>
      <c r="G12" s="58"/>
    </row>
    <row r="13" spans="1:7" x14ac:dyDescent="0.2">
      <c r="A13" s="3"/>
      <c r="B13" s="48" t="s">
        <v>745</v>
      </c>
      <c r="C13" s="58"/>
      <c r="D13" s="58"/>
      <c r="E13" s="58">
        <v>49</v>
      </c>
      <c r="F13" s="54"/>
      <c r="G13" s="48" t="s">
        <v>181</v>
      </c>
    </row>
    <row r="14" spans="1:7" x14ac:dyDescent="0.2">
      <c r="A14" s="3"/>
      <c r="B14" s="48" t="s">
        <v>746</v>
      </c>
      <c r="C14" s="58"/>
      <c r="D14" s="58">
        <v>4</v>
      </c>
      <c r="E14" s="58"/>
      <c r="F14" s="54"/>
      <c r="G14" s="48" t="s">
        <v>181</v>
      </c>
    </row>
    <row r="15" spans="1:7" x14ac:dyDescent="0.2">
      <c r="A15" s="11"/>
      <c r="B15" s="49" t="s">
        <v>747</v>
      </c>
      <c r="C15" s="58"/>
      <c r="D15" s="58"/>
      <c r="E15" s="58">
        <v>10</v>
      </c>
      <c r="F15" s="54"/>
      <c r="G15" s="48" t="s">
        <v>181</v>
      </c>
    </row>
    <row r="16" spans="1:7" x14ac:dyDescent="0.2">
      <c r="A16" s="11"/>
      <c r="B16" s="49" t="s">
        <v>748</v>
      </c>
      <c r="C16" s="58"/>
      <c r="D16" s="58">
        <v>13</v>
      </c>
      <c r="E16" s="58"/>
      <c r="F16" s="54"/>
      <c r="G16" s="58"/>
    </row>
    <row r="17" spans="1:7" x14ac:dyDescent="0.2">
      <c r="A17" s="11"/>
      <c r="B17" s="49" t="s">
        <v>749</v>
      </c>
      <c r="C17" s="58"/>
      <c r="D17" s="58"/>
      <c r="E17" s="58">
        <v>38</v>
      </c>
      <c r="F17" s="54"/>
      <c r="G17" s="48" t="s">
        <v>181</v>
      </c>
    </row>
    <row r="18" spans="1:7" x14ac:dyDescent="0.2">
      <c r="A18" s="11"/>
      <c r="B18" s="49" t="s">
        <v>750</v>
      </c>
      <c r="C18" s="58"/>
      <c r="D18" s="58">
        <v>6</v>
      </c>
      <c r="E18" s="58"/>
      <c r="F18" s="54"/>
      <c r="G18" s="58"/>
    </row>
    <row r="19" spans="1:7" x14ac:dyDescent="0.2">
      <c r="A19" s="11"/>
      <c r="B19" s="49" t="s">
        <v>751</v>
      </c>
      <c r="C19" s="58"/>
      <c r="D19" s="58"/>
      <c r="E19" s="58">
        <v>9</v>
      </c>
      <c r="F19" s="54"/>
      <c r="G19" s="48" t="s">
        <v>401</v>
      </c>
    </row>
    <row r="20" spans="1:7" x14ac:dyDescent="0.2">
      <c r="A20" s="11"/>
      <c r="B20" s="49" t="s">
        <v>752</v>
      </c>
      <c r="C20" s="58"/>
      <c r="D20" s="58">
        <v>8</v>
      </c>
      <c r="E20" s="58"/>
      <c r="F20" s="54"/>
      <c r="G20" s="58"/>
    </row>
    <row r="21" spans="1:7" x14ac:dyDescent="0.2">
      <c r="A21" s="11"/>
      <c r="B21" s="49" t="s">
        <v>753</v>
      </c>
      <c r="C21" s="58"/>
      <c r="D21" s="58"/>
      <c r="E21" s="58">
        <v>4</v>
      </c>
      <c r="F21" s="54"/>
      <c r="G21" s="48" t="s">
        <v>181</v>
      </c>
    </row>
    <row r="22" spans="1:7" x14ac:dyDescent="0.2">
      <c r="A22" s="11"/>
      <c r="B22" s="49" t="s">
        <v>754</v>
      </c>
      <c r="C22" s="58"/>
      <c r="D22" s="58">
        <v>16</v>
      </c>
      <c r="E22" s="58"/>
      <c r="F22" s="54"/>
      <c r="G22" s="58"/>
    </row>
    <row r="23" spans="1:7" x14ac:dyDescent="0.2">
      <c r="A23" s="11"/>
      <c r="B23" s="49" t="s">
        <v>755</v>
      </c>
      <c r="C23" s="58"/>
      <c r="D23" s="58"/>
      <c r="E23" s="58">
        <v>10</v>
      </c>
      <c r="F23" s="54"/>
      <c r="G23" s="48" t="s">
        <v>181</v>
      </c>
    </row>
    <row r="24" spans="1:7" x14ac:dyDescent="0.2">
      <c r="A24" s="11"/>
      <c r="B24" s="49" t="s">
        <v>756</v>
      </c>
      <c r="C24" s="58"/>
      <c r="D24" s="58">
        <v>16</v>
      </c>
      <c r="E24" s="58"/>
      <c r="F24" s="54"/>
      <c r="G24" s="58"/>
    </row>
    <row r="25" spans="1:7" x14ac:dyDescent="0.2">
      <c r="A25" s="3"/>
      <c r="B25" s="48" t="s">
        <v>757</v>
      </c>
      <c r="C25" s="58"/>
      <c r="D25" s="58"/>
      <c r="E25" s="58">
        <v>6</v>
      </c>
      <c r="F25" s="54"/>
      <c r="G25" s="48" t="s">
        <v>774</v>
      </c>
    </row>
    <row r="26" spans="1:7" x14ac:dyDescent="0.2">
      <c r="A26" s="3"/>
      <c r="B26" s="48" t="s">
        <v>758</v>
      </c>
      <c r="C26" s="58"/>
      <c r="D26" s="58">
        <v>5</v>
      </c>
      <c r="E26" s="58"/>
      <c r="F26" s="54"/>
      <c r="G26" s="58"/>
    </row>
    <row r="27" spans="1:7" x14ac:dyDescent="0.2">
      <c r="A27" s="3"/>
      <c r="B27" s="48" t="s">
        <v>759</v>
      </c>
      <c r="C27" s="58"/>
      <c r="D27" s="58"/>
      <c r="E27" s="58">
        <v>6</v>
      </c>
      <c r="F27" s="54"/>
      <c r="G27" s="48" t="s">
        <v>181</v>
      </c>
    </row>
    <row r="28" spans="1:7" x14ac:dyDescent="0.2">
      <c r="A28" s="3"/>
      <c r="B28" s="48" t="s">
        <v>760</v>
      </c>
      <c r="C28" s="58"/>
      <c r="D28" s="58">
        <v>5</v>
      </c>
      <c r="E28" s="58"/>
      <c r="F28" s="54"/>
      <c r="G28" s="58"/>
    </row>
    <row r="29" spans="1:7" x14ac:dyDescent="0.2">
      <c r="A29" s="3"/>
      <c r="B29" s="48" t="s">
        <v>771</v>
      </c>
      <c r="C29" s="58"/>
      <c r="D29" s="58"/>
      <c r="E29" s="58">
        <v>3</v>
      </c>
      <c r="F29" s="54"/>
      <c r="G29" s="48" t="s">
        <v>181</v>
      </c>
    </row>
    <row r="30" spans="1:7" x14ac:dyDescent="0.2">
      <c r="A30" s="3"/>
      <c r="B30" s="48" t="s">
        <v>761</v>
      </c>
      <c r="C30" s="58"/>
      <c r="D30" s="58">
        <v>6</v>
      </c>
      <c r="E30" s="58"/>
      <c r="F30" s="54"/>
      <c r="G30" s="58"/>
    </row>
    <row r="31" spans="1:7" x14ac:dyDescent="0.2">
      <c r="A31" s="3"/>
      <c r="B31" s="48" t="s">
        <v>762</v>
      </c>
      <c r="C31" s="58"/>
      <c r="D31" s="58"/>
      <c r="E31" s="58">
        <v>7</v>
      </c>
      <c r="F31" s="54"/>
      <c r="G31" s="48" t="s">
        <v>401</v>
      </c>
    </row>
    <row r="32" spans="1:7" x14ac:dyDescent="0.2">
      <c r="A32" s="3"/>
      <c r="B32" s="48" t="s">
        <v>763</v>
      </c>
      <c r="C32" s="58"/>
      <c r="D32" s="58">
        <v>26</v>
      </c>
      <c r="E32" s="58"/>
      <c r="F32" s="69" t="s">
        <v>773</v>
      </c>
      <c r="G32" s="58"/>
    </row>
    <row r="33" spans="1:7" x14ac:dyDescent="0.2">
      <c r="A33" s="3"/>
      <c r="B33" s="76" t="s">
        <v>764</v>
      </c>
      <c r="C33" s="75">
        <v>4</v>
      </c>
      <c r="D33" s="75"/>
      <c r="E33" s="75"/>
      <c r="F33" s="75"/>
      <c r="G33" s="75"/>
    </row>
    <row r="34" spans="1:7" x14ac:dyDescent="0.2">
      <c r="A34" s="3"/>
      <c r="B34" s="48" t="s">
        <v>765</v>
      </c>
      <c r="C34" s="58"/>
      <c r="D34" s="58">
        <v>2</v>
      </c>
      <c r="E34" s="58"/>
      <c r="F34" s="53"/>
      <c r="G34" s="58"/>
    </row>
    <row r="35" spans="1:7" x14ac:dyDescent="0.2">
      <c r="A35" s="3"/>
      <c r="B35" s="48" t="s">
        <v>766</v>
      </c>
      <c r="C35" s="58"/>
      <c r="D35" s="58"/>
      <c r="E35" s="58">
        <v>7</v>
      </c>
      <c r="F35" s="54"/>
      <c r="G35" s="48" t="s">
        <v>400</v>
      </c>
    </row>
    <row r="36" spans="1:7" x14ac:dyDescent="0.2">
      <c r="A36" s="3"/>
      <c r="B36" s="48" t="s">
        <v>767</v>
      </c>
      <c r="C36" s="58"/>
      <c r="D36" s="58">
        <v>5</v>
      </c>
      <c r="E36" s="58"/>
      <c r="F36" s="54"/>
      <c r="G36" s="58"/>
    </row>
    <row r="37" spans="1:7" x14ac:dyDescent="0.2">
      <c r="A37" s="3"/>
      <c r="B37" s="48" t="s">
        <v>768</v>
      </c>
      <c r="C37" s="58"/>
      <c r="D37" s="58"/>
      <c r="E37" s="58">
        <v>2</v>
      </c>
      <c r="F37" s="54"/>
      <c r="G37" s="48" t="s">
        <v>181</v>
      </c>
    </row>
    <row r="38" spans="1:7" x14ac:dyDescent="0.2">
      <c r="A38" s="3"/>
      <c r="B38" s="48" t="s">
        <v>772</v>
      </c>
      <c r="C38" s="58"/>
      <c r="D38" s="58">
        <v>4</v>
      </c>
      <c r="E38" s="58"/>
      <c r="F38" s="54"/>
      <c r="G38" s="58"/>
    </row>
    <row r="39" spans="1:7" x14ac:dyDescent="0.2">
      <c r="A39" s="3"/>
      <c r="B39" s="48" t="s">
        <v>769</v>
      </c>
      <c r="C39" s="58"/>
      <c r="D39" s="58"/>
      <c r="E39" s="58">
        <v>6</v>
      </c>
      <c r="F39" s="54"/>
      <c r="G39" s="48" t="s">
        <v>181</v>
      </c>
    </row>
    <row r="40" spans="1:7" x14ac:dyDescent="0.2">
      <c r="A40" s="42"/>
      <c r="B40" s="50" t="s">
        <v>770</v>
      </c>
      <c r="C40" s="149"/>
      <c r="D40" s="149">
        <v>6</v>
      </c>
      <c r="E40" s="149"/>
      <c r="F40" s="67">
        <v>32</v>
      </c>
      <c r="G40" s="149"/>
    </row>
    <row r="41" spans="1:7" x14ac:dyDescent="0.2">
      <c r="A41" s="6"/>
      <c r="B41" s="91" t="s">
        <v>2</v>
      </c>
      <c r="C41" s="158">
        <f>SUM(C3:C40)</f>
        <v>4</v>
      </c>
      <c r="D41" s="158">
        <f>SUM(D3:D40)</f>
        <v>192</v>
      </c>
      <c r="E41" s="158">
        <f>SUM(E3:E40)</f>
        <v>261</v>
      </c>
      <c r="F41" s="169">
        <f>SUM(C41:E41)</f>
        <v>457</v>
      </c>
      <c r="G41" s="109" t="s">
        <v>779</v>
      </c>
    </row>
    <row r="42" spans="1:7" ht="13.5" thickBot="1" x14ac:dyDescent="0.25">
      <c r="A42" s="19"/>
      <c r="B42" s="186" t="s">
        <v>3</v>
      </c>
      <c r="C42" s="161">
        <f>(C41/F41)*100</f>
        <v>0.87527352297592997</v>
      </c>
      <c r="D42" s="161">
        <f>(D41/F41)*100</f>
        <v>42.013129102844637</v>
      </c>
      <c r="E42" s="161">
        <f>(E41/F41)*100</f>
        <v>57.111597374179432</v>
      </c>
      <c r="F42" s="162"/>
      <c r="G42" s="116"/>
    </row>
    <row r="43" spans="1:7" x14ac:dyDescent="0.2">
      <c r="A43" s="3"/>
      <c r="B43" s="412" t="s">
        <v>775</v>
      </c>
      <c r="C43" s="413">
        <v>10</v>
      </c>
      <c r="D43" s="413"/>
      <c r="E43" s="413"/>
      <c r="F43" s="414"/>
      <c r="G43" s="415"/>
    </row>
    <row r="44" spans="1:7" x14ac:dyDescent="0.2">
      <c r="A44" s="99" t="s">
        <v>1613</v>
      </c>
      <c r="B44" s="48" t="s">
        <v>776</v>
      </c>
      <c r="C44" s="58"/>
      <c r="D44" s="58">
        <v>2</v>
      </c>
      <c r="E44" s="58"/>
      <c r="F44" s="36"/>
      <c r="G44" s="36"/>
    </row>
    <row r="45" spans="1:7" x14ac:dyDescent="0.2">
      <c r="A45" s="99" t="s">
        <v>731</v>
      </c>
      <c r="B45" s="48" t="s">
        <v>777</v>
      </c>
      <c r="C45" s="58"/>
      <c r="D45" s="58"/>
      <c r="E45" s="58">
        <v>4</v>
      </c>
      <c r="F45" s="58">
        <v>6</v>
      </c>
      <c r="G45" s="47" t="s">
        <v>181</v>
      </c>
    </row>
    <row r="46" spans="1:7" x14ac:dyDescent="0.2">
      <c r="A46" s="99" t="s">
        <v>734</v>
      </c>
      <c r="B46" s="409" t="s">
        <v>778</v>
      </c>
      <c r="C46" s="410">
        <v>24</v>
      </c>
      <c r="D46" s="410"/>
      <c r="E46" s="410"/>
      <c r="F46" s="411"/>
      <c r="G46" s="396"/>
    </row>
    <row r="47" spans="1:7" x14ac:dyDescent="0.2">
      <c r="A47" s="74" t="s">
        <v>780</v>
      </c>
      <c r="B47" s="91" t="s">
        <v>2</v>
      </c>
      <c r="C47" s="158">
        <f>SUM(C43:C46)</f>
        <v>34</v>
      </c>
      <c r="D47" s="158">
        <f>SUM(D43:D46)</f>
        <v>2</v>
      </c>
      <c r="E47" s="158">
        <f>SUM(E43:E46)</f>
        <v>4</v>
      </c>
      <c r="F47" s="169">
        <f>SUM(C47:E47)</f>
        <v>40</v>
      </c>
      <c r="G47" s="109" t="s">
        <v>779</v>
      </c>
    </row>
    <row r="48" spans="1:7" ht="13.5" thickBot="1" x14ac:dyDescent="0.25">
      <c r="A48" s="99" t="s">
        <v>781</v>
      </c>
      <c r="B48" s="186" t="s">
        <v>3</v>
      </c>
      <c r="C48" s="161">
        <f>(C47/F47)*100</f>
        <v>85</v>
      </c>
      <c r="D48" s="161">
        <f>(D47/F47)*100</f>
        <v>5</v>
      </c>
      <c r="E48" s="161">
        <f>(E47/F47)*100</f>
        <v>10</v>
      </c>
      <c r="F48" s="162"/>
      <c r="G48" s="116"/>
    </row>
    <row r="49" spans="1:8" x14ac:dyDescent="0.2">
      <c r="A49" s="16"/>
      <c r="B49" s="16"/>
      <c r="C49" s="16"/>
      <c r="D49" s="16"/>
      <c r="E49" s="16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14"/>
      <c r="D56" s="4"/>
      <c r="E56" s="4"/>
      <c r="F56" s="4"/>
      <c r="G56" s="4"/>
      <c r="H56" s="4"/>
    </row>
    <row r="57" spans="1:8" x14ac:dyDescent="0.2">
      <c r="A57" s="4"/>
      <c r="B57" s="4"/>
      <c r="C57" s="14"/>
      <c r="D57" s="4"/>
      <c r="E57" s="4"/>
      <c r="F57" s="4"/>
      <c r="G57" s="4"/>
      <c r="H57" s="4"/>
    </row>
    <row r="58" spans="1:8" x14ac:dyDescent="0.2">
      <c r="A58" s="4"/>
      <c r="B58" s="4"/>
      <c r="C58" s="14"/>
      <c r="D58" s="4"/>
      <c r="E58" s="4"/>
      <c r="F58" s="4"/>
      <c r="G58" s="4"/>
      <c r="H58" s="4"/>
    </row>
    <row r="59" spans="1:8" x14ac:dyDescent="0.2">
      <c r="A59" s="4"/>
      <c r="B59" s="4"/>
      <c r="C59" s="14"/>
      <c r="D59" s="4"/>
      <c r="E59" s="4"/>
      <c r="F59" s="4"/>
      <c r="G59" s="4"/>
      <c r="H59" s="4"/>
    </row>
    <row r="60" spans="1:8" x14ac:dyDescent="0.2">
      <c r="A60" s="4"/>
      <c r="B60" s="4"/>
      <c r="C60" s="14"/>
      <c r="D60" s="4"/>
      <c r="E60" s="4"/>
      <c r="F60" s="4"/>
      <c r="G60" s="4"/>
      <c r="H60" s="4"/>
    </row>
    <row r="61" spans="1:8" x14ac:dyDescent="0.2">
      <c r="A61" s="4"/>
      <c r="B61" s="4"/>
      <c r="C61" s="14"/>
      <c r="D61" s="4"/>
      <c r="E61" s="4"/>
      <c r="F61" s="4"/>
      <c r="G61" s="4"/>
      <c r="H61" s="4"/>
    </row>
    <row r="62" spans="1:8" x14ac:dyDescent="0.2">
      <c r="A62" s="4"/>
      <c r="B62" s="4"/>
      <c r="C62" s="14"/>
      <c r="D62" s="4"/>
      <c r="E62" s="4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1" workbookViewId="0">
      <selection activeCell="E63" sqref="E63"/>
    </sheetView>
  </sheetViews>
  <sheetFormatPr defaultRowHeight="12.75" x14ac:dyDescent="0.2"/>
  <cols>
    <col min="1" max="1" width="16.570312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85546875" customWidth="1"/>
  </cols>
  <sheetData>
    <row r="1" spans="1:7" x14ac:dyDescent="0.2">
      <c r="A1" s="29" t="s">
        <v>637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78"/>
      <c r="B3" s="45" t="s">
        <v>638</v>
      </c>
      <c r="C3" s="51"/>
      <c r="D3" s="51"/>
      <c r="E3" s="51">
        <v>8</v>
      </c>
      <c r="F3" s="100"/>
      <c r="G3" s="45" t="s">
        <v>181</v>
      </c>
    </row>
    <row r="4" spans="1:7" x14ac:dyDescent="0.2">
      <c r="A4" s="130"/>
      <c r="B4" s="48" t="s">
        <v>639</v>
      </c>
      <c r="C4" s="58"/>
      <c r="D4" s="58">
        <v>3</v>
      </c>
      <c r="E4" s="58"/>
      <c r="F4" s="54"/>
      <c r="G4" s="58"/>
    </row>
    <row r="5" spans="1:7" x14ac:dyDescent="0.2">
      <c r="A5" s="99" t="s">
        <v>384</v>
      </c>
      <c r="B5" s="48" t="s">
        <v>640</v>
      </c>
      <c r="C5" s="58"/>
      <c r="D5" s="58"/>
      <c r="E5" s="58">
        <v>20</v>
      </c>
      <c r="F5" s="69" t="s">
        <v>176</v>
      </c>
      <c r="G5" s="48" t="s">
        <v>401</v>
      </c>
    </row>
    <row r="6" spans="1:7" x14ac:dyDescent="0.2">
      <c r="A6" s="99" t="s">
        <v>385</v>
      </c>
      <c r="B6" s="76" t="s">
        <v>641</v>
      </c>
      <c r="C6" s="75">
        <v>8</v>
      </c>
      <c r="D6" s="75"/>
      <c r="E6" s="75"/>
      <c r="F6" s="75"/>
      <c r="G6" s="75"/>
    </row>
    <row r="7" spans="1:7" x14ac:dyDescent="0.2">
      <c r="A7" s="99" t="s">
        <v>386</v>
      </c>
      <c r="B7" s="48" t="s">
        <v>642</v>
      </c>
      <c r="C7" s="58"/>
      <c r="D7" s="58"/>
      <c r="E7" s="58">
        <v>24</v>
      </c>
      <c r="F7" s="53"/>
      <c r="G7" s="48" t="s">
        <v>181</v>
      </c>
    </row>
    <row r="8" spans="1:7" x14ac:dyDescent="0.2">
      <c r="A8" s="99" t="s">
        <v>128</v>
      </c>
      <c r="B8" s="48" t="s">
        <v>643</v>
      </c>
      <c r="C8" s="58"/>
      <c r="D8" s="58">
        <v>7</v>
      </c>
      <c r="E8" s="58"/>
      <c r="F8" s="54"/>
      <c r="G8" s="58"/>
    </row>
    <row r="9" spans="1:7" x14ac:dyDescent="0.2">
      <c r="A9" s="130"/>
      <c r="B9" s="48" t="s">
        <v>644</v>
      </c>
      <c r="C9" s="58"/>
      <c r="D9" s="58"/>
      <c r="E9" s="58">
        <v>4</v>
      </c>
      <c r="F9" s="57">
        <v>35</v>
      </c>
      <c r="G9" s="48" t="s">
        <v>181</v>
      </c>
    </row>
    <row r="10" spans="1:7" x14ac:dyDescent="0.2">
      <c r="A10" s="130"/>
      <c r="B10" s="76" t="s">
        <v>645</v>
      </c>
      <c r="C10" s="75">
        <v>10</v>
      </c>
      <c r="D10" s="75"/>
      <c r="E10" s="75"/>
      <c r="F10" s="75"/>
      <c r="G10" s="75"/>
    </row>
    <row r="11" spans="1:7" x14ac:dyDescent="0.2">
      <c r="A11" s="130"/>
      <c r="B11" s="48" t="s">
        <v>646</v>
      </c>
      <c r="C11" s="58"/>
      <c r="D11" s="58"/>
      <c r="E11" s="58">
        <v>9</v>
      </c>
      <c r="F11" s="53"/>
      <c r="G11" s="48" t="s">
        <v>181</v>
      </c>
    </row>
    <row r="12" spans="1:7" x14ac:dyDescent="0.2">
      <c r="A12" s="130"/>
      <c r="B12" s="48" t="s">
        <v>647</v>
      </c>
      <c r="C12" s="58"/>
      <c r="D12" s="58">
        <v>5</v>
      </c>
      <c r="E12" s="58"/>
      <c r="F12" s="54"/>
      <c r="G12" s="58"/>
    </row>
    <row r="13" spans="1:7" x14ac:dyDescent="0.2">
      <c r="A13" s="130"/>
      <c r="B13" s="48" t="s">
        <v>648</v>
      </c>
      <c r="C13" s="58"/>
      <c r="D13" s="58"/>
      <c r="E13" s="58">
        <v>4</v>
      </c>
      <c r="F13" s="54"/>
      <c r="G13" s="48" t="s">
        <v>181</v>
      </c>
    </row>
    <row r="14" spans="1:7" x14ac:dyDescent="0.2">
      <c r="A14" s="130"/>
      <c r="B14" s="48" t="s">
        <v>649</v>
      </c>
      <c r="C14" s="58"/>
      <c r="D14" s="58">
        <v>5</v>
      </c>
      <c r="E14" s="58"/>
      <c r="F14" s="54"/>
      <c r="G14" s="58"/>
    </row>
    <row r="15" spans="1:7" x14ac:dyDescent="0.2">
      <c r="A15" s="178"/>
      <c r="B15" s="48" t="s">
        <v>650</v>
      </c>
      <c r="C15" s="58"/>
      <c r="D15" s="58"/>
      <c r="E15" s="58">
        <v>3</v>
      </c>
      <c r="F15" s="54"/>
      <c r="G15" s="58"/>
    </row>
    <row r="16" spans="1:7" x14ac:dyDescent="0.2">
      <c r="A16" s="178"/>
      <c r="B16" s="48" t="s">
        <v>651</v>
      </c>
      <c r="C16" s="58"/>
      <c r="D16" s="58">
        <v>3</v>
      </c>
      <c r="E16" s="58"/>
      <c r="F16" s="54"/>
      <c r="G16" s="58"/>
    </row>
    <row r="17" spans="1:7" x14ac:dyDescent="0.2">
      <c r="A17" s="178"/>
      <c r="B17" s="48" t="s">
        <v>652</v>
      </c>
      <c r="C17" s="58"/>
      <c r="D17" s="58"/>
      <c r="E17" s="58">
        <v>8</v>
      </c>
      <c r="F17" s="57">
        <v>28</v>
      </c>
      <c r="G17" s="48" t="s">
        <v>401</v>
      </c>
    </row>
    <row r="18" spans="1:7" x14ac:dyDescent="0.2">
      <c r="A18" s="178"/>
      <c r="B18" s="76" t="s">
        <v>653</v>
      </c>
      <c r="C18" s="75">
        <v>12</v>
      </c>
      <c r="D18" s="75"/>
      <c r="E18" s="75"/>
      <c r="F18" s="75"/>
      <c r="G18" s="75"/>
    </row>
    <row r="19" spans="1:7" x14ac:dyDescent="0.2">
      <c r="A19" s="178"/>
      <c r="B19" s="48" t="s">
        <v>654</v>
      </c>
      <c r="C19" s="58"/>
      <c r="D19" s="58"/>
      <c r="E19" s="58">
        <v>12</v>
      </c>
      <c r="F19" s="58">
        <v>12</v>
      </c>
      <c r="G19" s="48" t="s">
        <v>401</v>
      </c>
    </row>
    <row r="20" spans="1:7" x14ac:dyDescent="0.2">
      <c r="A20" s="178"/>
      <c r="B20" s="76" t="s">
        <v>655</v>
      </c>
      <c r="C20" s="75">
        <v>20</v>
      </c>
      <c r="D20" s="75"/>
      <c r="E20" s="75"/>
      <c r="F20" s="75"/>
      <c r="G20" s="75"/>
    </row>
    <row r="21" spans="1:7" x14ac:dyDescent="0.2">
      <c r="A21" s="178"/>
      <c r="B21" s="48" t="s">
        <v>207</v>
      </c>
      <c r="C21" s="58"/>
      <c r="D21" s="58"/>
      <c r="E21" s="58">
        <v>8</v>
      </c>
      <c r="F21" s="53"/>
      <c r="G21" s="48" t="s">
        <v>181</v>
      </c>
    </row>
    <row r="22" spans="1:7" x14ac:dyDescent="0.2">
      <c r="A22" s="178"/>
      <c r="B22" s="48" t="s">
        <v>656</v>
      </c>
      <c r="C22" s="58"/>
      <c r="D22" s="58">
        <v>4</v>
      </c>
      <c r="E22" s="58"/>
      <c r="F22" s="54"/>
      <c r="G22" s="58"/>
    </row>
    <row r="23" spans="1:7" x14ac:dyDescent="0.2">
      <c r="A23" s="178"/>
      <c r="B23" s="48" t="s">
        <v>657</v>
      </c>
      <c r="C23" s="58"/>
      <c r="D23" s="58"/>
      <c r="E23" s="58">
        <v>18</v>
      </c>
      <c r="F23" s="54"/>
      <c r="G23" s="48" t="s">
        <v>401</v>
      </c>
    </row>
    <row r="24" spans="1:7" x14ac:dyDescent="0.2">
      <c r="A24" s="178"/>
      <c r="B24" s="48" t="s">
        <v>658</v>
      </c>
      <c r="C24" s="58"/>
      <c r="D24" s="58">
        <v>10</v>
      </c>
      <c r="E24" s="58"/>
      <c r="F24" s="54"/>
      <c r="G24" s="58"/>
    </row>
    <row r="25" spans="1:7" x14ac:dyDescent="0.2">
      <c r="A25" s="130"/>
      <c r="B25" s="48" t="s">
        <v>659</v>
      </c>
      <c r="C25" s="58"/>
      <c r="D25" s="58"/>
      <c r="E25" s="58">
        <v>6</v>
      </c>
      <c r="F25" s="57">
        <v>46</v>
      </c>
      <c r="G25" s="48" t="s">
        <v>181</v>
      </c>
    </row>
    <row r="26" spans="1:7" x14ac:dyDescent="0.2">
      <c r="A26" s="130"/>
      <c r="B26" s="76" t="s">
        <v>660</v>
      </c>
      <c r="C26" s="75">
        <v>8</v>
      </c>
      <c r="D26" s="75"/>
      <c r="E26" s="75"/>
      <c r="F26" s="75"/>
      <c r="G26" s="75"/>
    </row>
    <row r="27" spans="1:7" x14ac:dyDescent="0.2">
      <c r="A27" s="130"/>
      <c r="B27" s="48" t="s">
        <v>661</v>
      </c>
      <c r="C27" s="58"/>
      <c r="D27" s="58">
        <v>14</v>
      </c>
      <c r="E27" s="58"/>
      <c r="F27" s="53"/>
      <c r="G27" s="58"/>
    </row>
    <row r="28" spans="1:7" x14ac:dyDescent="0.2">
      <c r="A28" s="130"/>
      <c r="B28" s="48" t="s">
        <v>662</v>
      </c>
      <c r="C28" s="58"/>
      <c r="D28" s="58"/>
      <c r="E28" s="58">
        <v>14</v>
      </c>
      <c r="F28" s="54"/>
      <c r="G28" s="48" t="s">
        <v>400</v>
      </c>
    </row>
    <row r="29" spans="1:7" x14ac:dyDescent="0.2">
      <c r="A29" s="130"/>
      <c r="B29" s="48" t="s">
        <v>419</v>
      </c>
      <c r="C29" s="58"/>
      <c r="D29" s="58">
        <v>6</v>
      </c>
      <c r="E29" s="58"/>
      <c r="F29" s="54"/>
      <c r="G29" s="58"/>
    </row>
    <row r="30" spans="1:7" x14ac:dyDescent="0.2">
      <c r="A30" s="130"/>
      <c r="B30" s="48" t="s">
        <v>663</v>
      </c>
      <c r="C30" s="58"/>
      <c r="D30" s="58"/>
      <c r="E30" s="58">
        <v>5</v>
      </c>
      <c r="F30" s="54"/>
      <c r="G30" s="48" t="s">
        <v>401</v>
      </c>
    </row>
    <row r="31" spans="1:7" x14ac:dyDescent="0.2">
      <c r="A31" s="130"/>
      <c r="B31" s="48" t="s">
        <v>664</v>
      </c>
      <c r="C31" s="58"/>
      <c r="D31" s="58">
        <v>4</v>
      </c>
      <c r="E31" s="58"/>
      <c r="F31" s="57">
        <v>29</v>
      </c>
      <c r="G31" s="58"/>
    </row>
    <row r="32" spans="1:7" x14ac:dyDescent="0.2">
      <c r="A32" s="130"/>
      <c r="B32" s="76" t="s">
        <v>665</v>
      </c>
      <c r="C32" s="75">
        <v>6</v>
      </c>
      <c r="D32" s="75"/>
      <c r="E32" s="75"/>
      <c r="F32" s="75"/>
      <c r="G32" s="75"/>
    </row>
    <row r="33" spans="1:7" x14ac:dyDescent="0.2">
      <c r="A33" s="130"/>
      <c r="B33" s="48" t="s">
        <v>666</v>
      </c>
      <c r="C33" s="58"/>
      <c r="D33" s="58"/>
      <c r="E33" s="58">
        <v>5</v>
      </c>
      <c r="F33" s="53"/>
      <c r="G33" s="48" t="s">
        <v>400</v>
      </c>
    </row>
    <row r="34" spans="1:7" x14ac:dyDescent="0.2">
      <c r="A34" s="130"/>
      <c r="B34" s="48" t="s">
        <v>667</v>
      </c>
      <c r="C34" s="58"/>
      <c r="D34" s="58">
        <v>5</v>
      </c>
      <c r="E34" s="58"/>
      <c r="F34" s="54"/>
      <c r="G34" s="58"/>
    </row>
    <row r="35" spans="1:7" x14ac:dyDescent="0.2">
      <c r="A35" s="130"/>
      <c r="B35" s="48" t="s">
        <v>668</v>
      </c>
      <c r="C35" s="58"/>
      <c r="D35" s="58"/>
      <c r="E35" s="58">
        <v>2</v>
      </c>
      <c r="F35" s="54"/>
      <c r="G35" s="48" t="s">
        <v>181</v>
      </c>
    </row>
    <row r="36" spans="1:7" x14ac:dyDescent="0.2">
      <c r="A36" s="130"/>
      <c r="B36" s="48" t="s">
        <v>669</v>
      </c>
      <c r="C36" s="58"/>
      <c r="D36" s="58">
        <v>9</v>
      </c>
      <c r="E36" s="58"/>
      <c r="F36" s="54"/>
      <c r="G36" s="58"/>
    </row>
    <row r="37" spans="1:7" x14ac:dyDescent="0.2">
      <c r="A37" s="130"/>
      <c r="B37" s="48" t="s">
        <v>670</v>
      </c>
      <c r="C37" s="58"/>
      <c r="D37" s="58"/>
      <c r="E37" s="58">
        <v>4</v>
      </c>
      <c r="F37" s="57">
        <v>25</v>
      </c>
      <c r="G37" s="48" t="s">
        <v>400</v>
      </c>
    </row>
    <row r="38" spans="1:7" x14ac:dyDescent="0.2">
      <c r="A38" s="130"/>
      <c r="B38" s="76" t="s">
        <v>671</v>
      </c>
      <c r="C38" s="75">
        <v>6</v>
      </c>
      <c r="D38" s="75"/>
      <c r="E38" s="75"/>
      <c r="F38" s="75"/>
      <c r="G38" s="75"/>
    </row>
    <row r="39" spans="1:7" x14ac:dyDescent="0.2">
      <c r="A39" s="130"/>
      <c r="B39" s="48" t="s">
        <v>672</v>
      </c>
      <c r="C39" s="58"/>
      <c r="D39" s="58"/>
      <c r="E39" s="58">
        <v>40</v>
      </c>
      <c r="F39" s="53"/>
      <c r="G39" s="48" t="s">
        <v>181</v>
      </c>
    </row>
    <row r="40" spans="1:7" x14ac:dyDescent="0.2">
      <c r="A40" s="130"/>
      <c r="B40" s="48" t="s">
        <v>673</v>
      </c>
      <c r="C40" s="58"/>
      <c r="D40" s="58">
        <v>2</v>
      </c>
      <c r="E40" s="58"/>
      <c r="F40" s="54"/>
      <c r="G40" s="58"/>
    </row>
    <row r="41" spans="1:7" x14ac:dyDescent="0.2">
      <c r="A41" s="11"/>
      <c r="B41" s="50" t="s">
        <v>674</v>
      </c>
      <c r="C41" s="149"/>
      <c r="D41" s="149"/>
      <c r="E41" s="149">
        <v>10</v>
      </c>
      <c r="F41" s="67">
        <v>77</v>
      </c>
      <c r="G41" s="50" t="s">
        <v>400</v>
      </c>
    </row>
    <row r="42" spans="1:7" x14ac:dyDescent="0.2">
      <c r="A42" s="43"/>
      <c r="B42" s="91" t="s">
        <v>2</v>
      </c>
      <c r="C42" s="158">
        <f>SUM(C3:C41)</f>
        <v>70</v>
      </c>
      <c r="D42" s="158">
        <f>SUM(D3:D41)</f>
        <v>77</v>
      </c>
      <c r="E42" s="158">
        <f>SUM(E3:E41)</f>
        <v>204</v>
      </c>
      <c r="F42" s="169">
        <f>SUM(C42:E42)</f>
        <v>351</v>
      </c>
      <c r="G42" s="109" t="s">
        <v>903</v>
      </c>
    </row>
    <row r="43" spans="1:7" ht="13.5" thickBot="1" x14ac:dyDescent="0.25">
      <c r="A43" s="19"/>
      <c r="B43" s="186" t="s">
        <v>3</v>
      </c>
      <c r="C43" s="161">
        <f>(C42/F42)*100</f>
        <v>19.943019943019944</v>
      </c>
      <c r="D43" s="161">
        <f>(D42/F42)*100</f>
        <v>21.937321937321936</v>
      </c>
      <c r="E43" s="161">
        <f>(E42/F42)*100</f>
        <v>58.119658119658126</v>
      </c>
      <c r="F43" s="162"/>
      <c r="G43" s="116"/>
    </row>
    <row r="44" spans="1:7" x14ac:dyDescent="0.2">
      <c r="A44" s="3"/>
      <c r="B44" s="3"/>
      <c r="C44" s="3"/>
      <c r="D44" s="4"/>
      <c r="E44" s="16"/>
    </row>
    <row r="45" spans="1:7" x14ac:dyDescent="0.2">
      <c r="A45" s="29" t="s">
        <v>675</v>
      </c>
      <c r="B45" s="4"/>
      <c r="C45" s="4"/>
      <c r="D45" s="4"/>
      <c r="E45" s="4"/>
    </row>
    <row r="46" spans="1:7" ht="51.75" thickBot="1" x14ac:dyDescent="0.25">
      <c r="A46" s="133" t="s">
        <v>129</v>
      </c>
      <c r="B46" s="105" t="s">
        <v>74</v>
      </c>
      <c r="C46" s="104" t="s">
        <v>77</v>
      </c>
      <c r="D46" s="104" t="s">
        <v>347</v>
      </c>
      <c r="E46" s="104" t="s">
        <v>145</v>
      </c>
    </row>
    <row r="47" spans="1:7" ht="13.5" thickTop="1" x14ac:dyDescent="0.2">
      <c r="A47" s="3"/>
      <c r="B47" s="44" t="s">
        <v>676</v>
      </c>
      <c r="C47" s="35"/>
      <c r="D47" s="35"/>
      <c r="E47" s="35"/>
    </row>
    <row r="48" spans="1:7" x14ac:dyDescent="0.2">
      <c r="A48" s="99" t="s">
        <v>384</v>
      </c>
      <c r="B48" s="163" t="s">
        <v>677</v>
      </c>
      <c r="C48" s="98">
        <v>4</v>
      </c>
      <c r="D48" s="98"/>
      <c r="E48" s="98"/>
    </row>
    <row r="49" spans="1:5" x14ac:dyDescent="0.2">
      <c r="A49" s="99" t="s">
        <v>385</v>
      </c>
      <c r="B49" s="47" t="s">
        <v>678</v>
      </c>
      <c r="C49" s="36"/>
      <c r="D49" s="36">
        <v>17</v>
      </c>
      <c r="E49" s="36">
        <v>17</v>
      </c>
    </row>
    <row r="50" spans="1:5" x14ac:dyDescent="0.2">
      <c r="A50" s="99" t="s">
        <v>386</v>
      </c>
      <c r="B50" s="163" t="s">
        <v>679</v>
      </c>
      <c r="C50" s="98">
        <v>5</v>
      </c>
      <c r="D50" s="98"/>
      <c r="E50" s="98"/>
    </row>
    <row r="51" spans="1:5" x14ac:dyDescent="0.2">
      <c r="A51" s="99" t="s">
        <v>128</v>
      </c>
      <c r="B51" s="47" t="s">
        <v>680</v>
      </c>
      <c r="C51" s="36"/>
      <c r="D51" s="36">
        <v>46</v>
      </c>
      <c r="E51" s="36">
        <v>46</v>
      </c>
    </row>
    <row r="52" spans="1:5" x14ac:dyDescent="0.2">
      <c r="A52" s="3"/>
      <c r="B52" s="163" t="s">
        <v>681</v>
      </c>
      <c r="C52" s="98">
        <v>4</v>
      </c>
      <c r="D52" s="98"/>
      <c r="E52" s="98"/>
    </row>
    <row r="53" spans="1:5" x14ac:dyDescent="0.2">
      <c r="A53" s="3"/>
      <c r="B53" s="47" t="s">
        <v>682</v>
      </c>
      <c r="C53" s="36"/>
      <c r="D53" s="36">
        <v>27</v>
      </c>
      <c r="E53" s="36">
        <v>27</v>
      </c>
    </row>
    <row r="54" spans="1:5" x14ac:dyDescent="0.2">
      <c r="A54" s="3"/>
      <c r="B54" s="163" t="s">
        <v>683</v>
      </c>
      <c r="C54" s="98">
        <v>8</v>
      </c>
      <c r="D54" s="98"/>
      <c r="E54" s="98"/>
    </row>
    <row r="55" spans="1:5" x14ac:dyDescent="0.2">
      <c r="A55" s="3"/>
      <c r="B55" s="47" t="s">
        <v>684</v>
      </c>
      <c r="C55" s="36"/>
      <c r="D55" s="36">
        <v>57</v>
      </c>
      <c r="E55" s="36">
        <v>57</v>
      </c>
    </row>
    <row r="56" spans="1:5" x14ac:dyDescent="0.2">
      <c r="A56" s="3"/>
      <c r="B56" s="163" t="s">
        <v>685</v>
      </c>
      <c r="C56" s="98">
        <v>28</v>
      </c>
      <c r="D56" s="98"/>
      <c r="E56" s="98"/>
    </row>
    <row r="57" spans="1:5" x14ac:dyDescent="0.2">
      <c r="A57" s="3"/>
      <c r="B57" s="47" t="s">
        <v>686</v>
      </c>
      <c r="C57" s="36"/>
      <c r="D57" s="36">
        <v>19</v>
      </c>
      <c r="E57" s="36">
        <v>19</v>
      </c>
    </row>
    <row r="58" spans="1:5" x14ac:dyDescent="0.2">
      <c r="A58" s="3"/>
      <c r="B58" s="163" t="s">
        <v>687</v>
      </c>
      <c r="C58" s="98">
        <v>7</v>
      </c>
      <c r="D58" s="98"/>
      <c r="E58" s="98"/>
    </row>
    <row r="59" spans="1:5" x14ac:dyDescent="0.2">
      <c r="A59" s="3"/>
      <c r="B59" s="47" t="s">
        <v>688</v>
      </c>
      <c r="C59" s="36"/>
      <c r="D59" s="36">
        <v>11</v>
      </c>
      <c r="E59" s="36">
        <v>11</v>
      </c>
    </row>
    <row r="60" spans="1:5" x14ac:dyDescent="0.2">
      <c r="A60" s="3"/>
      <c r="B60" s="163" t="s">
        <v>689</v>
      </c>
      <c r="C60" s="98">
        <v>9</v>
      </c>
      <c r="D60" s="98"/>
      <c r="E60" s="98"/>
    </row>
    <row r="61" spans="1:5" x14ac:dyDescent="0.2">
      <c r="A61" s="3"/>
      <c r="B61" s="47" t="s">
        <v>690</v>
      </c>
      <c r="C61" s="36"/>
      <c r="D61" s="36">
        <v>73</v>
      </c>
      <c r="E61" s="36">
        <v>73</v>
      </c>
    </row>
    <row r="62" spans="1:5" x14ac:dyDescent="0.2">
      <c r="A62" s="3"/>
      <c r="B62" s="163" t="s">
        <v>691</v>
      </c>
      <c r="C62" s="98">
        <v>3</v>
      </c>
      <c r="D62" s="98"/>
      <c r="E62" s="98"/>
    </row>
    <row r="63" spans="1:5" x14ac:dyDescent="0.2">
      <c r="A63" s="3"/>
      <c r="B63" s="47" t="s">
        <v>692</v>
      </c>
      <c r="C63" s="36"/>
      <c r="D63" s="36">
        <v>10</v>
      </c>
      <c r="E63" s="36">
        <v>10</v>
      </c>
    </row>
    <row r="64" spans="1:5" x14ac:dyDescent="0.2">
      <c r="A64" s="3"/>
      <c r="B64" s="163" t="s">
        <v>693</v>
      </c>
      <c r="C64" s="98">
        <v>6</v>
      </c>
      <c r="D64" s="98"/>
      <c r="E64" s="98"/>
    </row>
    <row r="65" spans="1:5" x14ac:dyDescent="0.2">
      <c r="A65" s="3"/>
      <c r="B65" s="47" t="s">
        <v>694</v>
      </c>
      <c r="C65" s="36"/>
      <c r="D65" s="36">
        <v>69</v>
      </c>
      <c r="E65" s="36">
        <v>69</v>
      </c>
    </row>
    <row r="66" spans="1:5" x14ac:dyDescent="0.2">
      <c r="A66" s="3"/>
      <c r="B66" s="163" t="s">
        <v>695</v>
      </c>
      <c r="C66" s="98">
        <v>7</v>
      </c>
      <c r="D66" s="98"/>
      <c r="E66" s="98"/>
    </row>
    <row r="67" spans="1:5" x14ac:dyDescent="0.2">
      <c r="A67" s="3"/>
      <c r="B67" s="47" t="s">
        <v>696</v>
      </c>
      <c r="C67" s="36"/>
      <c r="D67" s="36">
        <v>55</v>
      </c>
      <c r="E67" s="36">
        <v>55</v>
      </c>
    </row>
    <row r="68" spans="1:5" x14ac:dyDescent="0.2">
      <c r="A68" s="3"/>
      <c r="B68" s="163" t="s">
        <v>697</v>
      </c>
      <c r="C68" s="98">
        <v>5</v>
      </c>
      <c r="D68" s="98"/>
      <c r="E68" s="98"/>
    </row>
    <row r="69" spans="1:5" x14ac:dyDescent="0.2">
      <c r="A69" s="3"/>
      <c r="B69" s="47" t="s">
        <v>698</v>
      </c>
      <c r="C69" s="36"/>
      <c r="D69" s="36">
        <v>60</v>
      </c>
      <c r="E69" s="36">
        <v>60</v>
      </c>
    </row>
    <row r="70" spans="1:5" x14ac:dyDescent="0.2">
      <c r="A70" s="3"/>
      <c r="B70" s="163" t="s">
        <v>699</v>
      </c>
      <c r="C70" s="98">
        <v>12</v>
      </c>
      <c r="D70" s="98"/>
      <c r="E70" s="98"/>
    </row>
    <row r="71" spans="1:5" x14ac:dyDescent="0.2">
      <c r="A71" s="3"/>
      <c r="B71" s="47" t="s">
        <v>700</v>
      </c>
      <c r="C71" s="36"/>
      <c r="D71" s="36">
        <v>7</v>
      </c>
      <c r="E71" s="36">
        <v>7</v>
      </c>
    </row>
    <row r="72" spans="1:5" x14ac:dyDescent="0.2">
      <c r="A72" s="3"/>
      <c r="B72" s="163" t="s">
        <v>701</v>
      </c>
      <c r="C72" s="98">
        <v>13</v>
      </c>
      <c r="D72" s="98"/>
      <c r="E72" s="98"/>
    </row>
    <row r="73" spans="1:5" x14ac:dyDescent="0.2">
      <c r="A73" s="3"/>
      <c r="B73" s="47" t="s">
        <v>702</v>
      </c>
      <c r="C73" s="36"/>
      <c r="D73" s="36">
        <v>4</v>
      </c>
      <c r="E73" s="36">
        <v>4</v>
      </c>
    </row>
    <row r="74" spans="1:5" x14ac:dyDescent="0.2">
      <c r="A74" s="3"/>
      <c r="B74" s="163" t="s">
        <v>703</v>
      </c>
      <c r="C74" s="98">
        <v>9</v>
      </c>
      <c r="D74" s="98"/>
      <c r="E74" s="98"/>
    </row>
    <row r="75" spans="1:5" x14ac:dyDescent="0.2">
      <c r="A75" s="3"/>
      <c r="B75" s="47" t="s">
        <v>704</v>
      </c>
      <c r="C75" s="36"/>
      <c r="D75" s="36">
        <v>36</v>
      </c>
      <c r="E75" s="36">
        <v>36</v>
      </c>
    </row>
    <row r="76" spans="1:5" x14ac:dyDescent="0.2">
      <c r="A76" s="3"/>
      <c r="B76" s="163" t="s">
        <v>705</v>
      </c>
      <c r="C76" s="98">
        <v>6</v>
      </c>
      <c r="D76" s="98"/>
      <c r="E76" s="98"/>
    </row>
    <row r="77" spans="1:5" x14ac:dyDescent="0.2">
      <c r="A77" s="3"/>
      <c r="B77" s="47" t="s">
        <v>706</v>
      </c>
      <c r="C77" s="36"/>
      <c r="D77" s="36">
        <v>11</v>
      </c>
      <c r="E77" s="36">
        <v>11</v>
      </c>
    </row>
    <row r="78" spans="1:5" x14ac:dyDescent="0.2">
      <c r="A78" s="3"/>
      <c r="B78" s="163" t="s">
        <v>707</v>
      </c>
      <c r="C78" s="98">
        <v>11</v>
      </c>
      <c r="D78" s="98"/>
      <c r="E78" s="98"/>
    </row>
    <row r="79" spans="1:5" x14ac:dyDescent="0.2">
      <c r="A79" s="3"/>
      <c r="B79" s="200" t="s">
        <v>728</v>
      </c>
      <c r="C79" s="201"/>
      <c r="D79" s="200">
        <v>1</v>
      </c>
      <c r="E79" s="200">
        <v>1</v>
      </c>
    </row>
    <row r="80" spans="1:5" x14ac:dyDescent="0.2">
      <c r="A80" s="3"/>
      <c r="B80" s="163" t="s">
        <v>708</v>
      </c>
      <c r="C80" s="98">
        <v>9</v>
      </c>
      <c r="D80" s="98"/>
      <c r="E80" s="98"/>
    </row>
    <row r="81" spans="1:7" x14ac:dyDescent="0.2">
      <c r="A81" s="3"/>
      <c r="B81" s="200" t="s">
        <v>709</v>
      </c>
      <c r="C81" s="165"/>
      <c r="D81" s="165">
        <v>5</v>
      </c>
      <c r="E81" s="165">
        <v>5</v>
      </c>
    </row>
    <row r="82" spans="1:7" x14ac:dyDescent="0.2">
      <c r="A82" s="3"/>
      <c r="B82" s="163" t="s">
        <v>710</v>
      </c>
      <c r="C82" s="98">
        <v>29</v>
      </c>
      <c r="D82" s="98"/>
      <c r="E82" s="98"/>
    </row>
    <row r="83" spans="1:7" x14ac:dyDescent="0.2">
      <c r="A83" s="3"/>
      <c r="B83" s="200" t="s">
        <v>720</v>
      </c>
      <c r="C83" s="165"/>
      <c r="D83" s="165">
        <v>14</v>
      </c>
      <c r="E83" s="165">
        <v>14</v>
      </c>
    </row>
    <row r="84" spans="1:7" x14ac:dyDescent="0.2">
      <c r="A84" s="3"/>
      <c r="B84" s="163" t="s">
        <v>711</v>
      </c>
      <c r="C84" s="98">
        <v>4</v>
      </c>
      <c r="D84" s="98"/>
      <c r="E84" s="98"/>
    </row>
    <row r="85" spans="1:7" x14ac:dyDescent="0.2">
      <c r="A85" s="3"/>
      <c r="B85" s="200" t="s">
        <v>712</v>
      </c>
      <c r="C85" s="165"/>
      <c r="D85" s="165">
        <v>13</v>
      </c>
      <c r="E85" s="165">
        <v>13</v>
      </c>
    </row>
    <row r="86" spans="1:7" x14ac:dyDescent="0.2">
      <c r="A86" s="3"/>
      <c r="B86" s="163" t="s">
        <v>713</v>
      </c>
      <c r="C86" s="98">
        <v>5</v>
      </c>
      <c r="D86" s="98"/>
      <c r="E86" s="98"/>
    </row>
    <row r="87" spans="1:7" x14ac:dyDescent="0.2">
      <c r="A87" s="3"/>
      <c r="B87" s="200" t="s">
        <v>714</v>
      </c>
      <c r="C87" s="165"/>
      <c r="D87" s="165">
        <v>11</v>
      </c>
      <c r="E87" s="165">
        <v>11</v>
      </c>
    </row>
    <row r="88" spans="1:7" x14ac:dyDescent="0.2">
      <c r="A88" s="3"/>
      <c r="B88" s="163" t="s">
        <v>715</v>
      </c>
      <c r="C88" s="98">
        <v>6</v>
      </c>
      <c r="D88" s="98"/>
      <c r="E88" s="98"/>
    </row>
    <row r="89" spans="1:7" x14ac:dyDescent="0.2">
      <c r="A89" s="3"/>
      <c r="B89" s="200" t="s">
        <v>716</v>
      </c>
      <c r="C89" s="165"/>
      <c r="D89" s="165">
        <v>3</v>
      </c>
      <c r="E89" s="165">
        <v>3</v>
      </c>
    </row>
    <row r="90" spans="1:7" x14ac:dyDescent="0.2">
      <c r="A90" s="3"/>
      <c r="B90" s="163" t="s">
        <v>717</v>
      </c>
      <c r="C90" s="98">
        <v>4</v>
      </c>
      <c r="D90" s="98"/>
      <c r="E90" s="98"/>
    </row>
    <row r="91" spans="1:7" x14ac:dyDescent="0.2">
      <c r="A91" s="3"/>
      <c r="B91" s="200" t="s">
        <v>718</v>
      </c>
      <c r="C91" s="165"/>
      <c r="D91" s="165">
        <v>20</v>
      </c>
      <c r="E91" s="165">
        <v>20</v>
      </c>
    </row>
    <row r="92" spans="1:7" x14ac:dyDescent="0.2">
      <c r="A92" s="3"/>
      <c r="B92" s="202" t="s">
        <v>719</v>
      </c>
      <c r="C92" s="203">
        <v>9</v>
      </c>
      <c r="D92" s="203"/>
      <c r="E92" s="203"/>
    </row>
    <row r="93" spans="1:7" x14ac:dyDescent="0.2">
      <c r="A93" s="54"/>
      <c r="B93" s="168" t="s">
        <v>2</v>
      </c>
      <c r="C93" s="173">
        <f>SUM(C71:C92)</f>
        <v>105</v>
      </c>
      <c r="D93" s="173">
        <f>SUM(D71:D92)</f>
        <v>125</v>
      </c>
      <c r="E93" s="173"/>
      <c r="F93" s="174">
        <f>SUM(C93:D93)</f>
        <v>230</v>
      </c>
      <c r="G93" s="109" t="s">
        <v>903</v>
      </c>
    </row>
    <row r="94" spans="1:7" ht="13.5" thickBot="1" x14ac:dyDescent="0.25">
      <c r="A94" s="34"/>
      <c r="B94" s="196" t="s">
        <v>3</v>
      </c>
      <c r="C94" s="161">
        <f>(C93/F93)*100</f>
        <v>45.652173913043477</v>
      </c>
      <c r="D94" s="161">
        <f>(D93/F93)*100</f>
        <v>54.347826086956516</v>
      </c>
      <c r="E94" s="161"/>
      <c r="F94" s="162"/>
      <c r="G94" s="116"/>
    </row>
    <row r="95" spans="1:7" x14ac:dyDescent="0.2">
      <c r="A95" s="3"/>
      <c r="B95" s="188" t="s">
        <v>721</v>
      </c>
      <c r="C95" s="38"/>
      <c r="D95" s="38">
        <v>8</v>
      </c>
      <c r="E95" s="38">
        <v>8</v>
      </c>
    </row>
    <row r="96" spans="1:7" x14ac:dyDescent="0.2">
      <c r="A96" s="25" t="s">
        <v>351</v>
      </c>
      <c r="B96" s="163" t="s">
        <v>722</v>
      </c>
      <c r="C96" s="98">
        <v>51</v>
      </c>
      <c r="D96" s="98"/>
      <c r="E96" s="98"/>
    </row>
    <row r="97" spans="1:9" x14ac:dyDescent="0.2">
      <c r="A97" s="25" t="s">
        <v>385</v>
      </c>
      <c r="B97" s="47" t="s">
        <v>723</v>
      </c>
      <c r="C97" s="36"/>
      <c r="D97" s="36">
        <v>4</v>
      </c>
      <c r="E97" s="36">
        <v>4</v>
      </c>
    </row>
    <row r="98" spans="1:9" x14ac:dyDescent="0.2">
      <c r="A98" s="25" t="s">
        <v>727</v>
      </c>
      <c r="B98" s="163" t="s">
        <v>724</v>
      </c>
      <c r="C98" s="98">
        <v>13</v>
      </c>
      <c r="D98" s="98"/>
      <c r="E98" s="98"/>
    </row>
    <row r="99" spans="1:9" x14ac:dyDescent="0.2">
      <c r="A99" s="3"/>
      <c r="B99" s="47" t="s">
        <v>725</v>
      </c>
      <c r="C99" s="36"/>
      <c r="D99" s="36">
        <v>6</v>
      </c>
      <c r="E99" s="36">
        <v>6</v>
      </c>
    </row>
    <row r="100" spans="1:9" x14ac:dyDescent="0.2">
      <c r="A100" s="3"/>
      <c r="B100" s="202" t="s">
        <v>726</v>
      </c>
      <c r="C100" s="203">
        <v>62</v>
      </c>
      <c r="D100" s="203"/>
      <c r="E100" s="203"/>
    </row>
    <row r="101" spans="1:9" x14ac:dyDescent="0.2">
      <c r="A101" s="43"/>
      <c r="B101" s="182" t="s">
        <v>2</v>
      </c>
      <c r="C101" s="197">
        <f>SUM(C95:C100)</f>
        <v>126</v>
      </c>
      <c r="D101" s="197">
        <f t="shared" ref="D101" si="0">SUM(D95:D100)</f>
        <v>18</v>
      </c>
      <c r="E101" s="197"/>
      <c r="F101" s="198">
        <f>SUM(C101:D101)</f>
        <v>144</v>
      </c>
      <c r="G101" s="199" t="s">
        <v>903</v>
      </c>
    </row>
    <row r="102" spans="1:9" ht="13.5" thickBot="1" x14ac:dyDescent="0.25">
      <c r="A102" s="6"/>
      <c r="B102" s="91" t="s">
        <v>3</v>
      </c>
      <c r="C102" s="159">
        <f>(C101/F101)*100</f>
        <v>87.5</v>
      </c>
      <c r="D102" s="159">
        <f>(D101/F101)*100</f>
        <v>12.5</v>
      </c>
      <c r="E102" s="159"/>
      <c r="F102" s="160"/>
      <c r="G102" s="108"/>
    </row>
    <row r="103" spans="1:9" x14ac:dyDescent="0.2">
      <c r="A103" s="16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1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1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1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1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1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1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1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97" workbookViewId="0">
      <selection activeCell="F132" sqref="F132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492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78"/>
      <c r="B3" s="179" t="s">
        <v>509</v>
      </c>
      <c r="C3" s="51"/>
      <c r="D3" s="51">
        <v>5</v>
      </c>
      <c r="E3" s="51"/>
      <c r="F3" s="51"/>
      <c r="G3" s="51"/>
    </row>
    <row r="4" spans="1:7" x14ac:dyDescent="0.2">
      <c r="A4" s="99" t="s">
        <v>497</v>
      </c>
      <c r="B4" s="181" t="s">
        <v>510</v>
      </c>
      <c r="C4" s="75">
        <v>1</v>
      </c>
      <c r="D4" s="75"/>
      <c r="E4" s="75"/>
      <c r="F4" s="75"/>
      <c r="G4" s="75"/>
    </row>
    <row r="5" spans="1:7" x14ac:dyDescent="0.2">
      <c r="A5" s="99" t="s">
        <v>495</v>
      </c>
      <c r="B5" s="99" t="s">
        <v>511</v>
      </c>
      <c r="C5" s="58"/>
      <c r="D5" s="58">
        <v>8</v>
      </c>
      <c r="E5" s="58"/>
      <c r="F5" s="53"/>
      <c r="G5" s="58"/>
    </row>
    <row r="6" spans="1:7" x14ac:dyDescent="0.2">
      <c r="A6" s="99" t="s">
        <v>496</v>
      </c>
      <c r="B6" s="99" t="s">
        <v>388</v>
      </c>
      <c r="C6" s="58"/>
      <c r="D6" s="58"/>
      <c r="E6" s="58">
        <v>6</v>
      </c>
      <c r="F6" s="54"/>
      <c r="G6" s="58"/>
    </row>
    <row r="7" spans="1:7" x14ac:dyDescent="0.2">
      <c r="A7" s="130"/>
      <c r="B7" s="99" t="s">
        <v>512</v>
      </c>
      <c r="C7" s="58"/>
      <c r="D7" s="58">
        <v>4</v>
      </c>
      <c r="E7" s="58"/>
      <c r="F7" s="57">
        <v>18</v>
      </c>
      <c r="G7" s="58"/>
    </row>
    <row r="8" spans="1:7" x14ac:dyDescent="0.2">
      <c r="A8" s="130"/>
      <c r="B8" s="181" t="s">
        <v>513</v>
      </c>
      <c r="C8" s="75">
        <v>9</v>
      </c>
      <c r="D8" s="75"/>
      <c r="E8" s="75"/>
      <c r="F8" s="75"/>
      <c r="G8" s="75"/>
    </row>
    <row r="9" spans="1:7" x14ac:dyDescent="0.2">
      <c r="A9" s="130"/>
      <c r="B9" s="99" t="s">
        <v>514</v>
      </c>
      <c r="C9" s="58"/>
      <c r="D9" s="58"/>
      <c r="E9" s="58">
        <v>7</v>
      </c>
      <c r="F9" s="53"/>
      <c r="G9" s="48" t="s">
        <v>181</v>
      </c>
    </row>
    <row r="10" spans="1:7" x14ac:dyDescent="0.2">
      <c r="A10" s="130"/>
      <c r="B10" s="99" t="s">
        <v>515</v>
      </c>
      <c r="C10" s="58"/>
      <c r="D10" s="58">
        <v>3</v>
      </c>
      <c r="E10" s="58"/>
      <c r="F10" s="54"/>
      <c r="G10" s="58"/>
    </row>
    <row r="11" spans="1:7" x14ac:dyDescent="0.2">
      <c r="A11" s="130"/>
      <c r="B11" s="99" t="s">
        <v>516</v>
      </c>
      <c r="C11" s="58"/>
      <c r="D11" s="58"/>
      <c r="E11" s="58">
        <v>2</v>
      </c>
      <c r="F11" s="54"/>
      <c r="G11" s="58"/>
    </row>
    <row r="12" spans="1:7" x14ac:dyDescent="0.2">
      <c r="A12" s="130"/>
      <c r="B12" s="99" t="s">
        <v>152</v>
      </c>
      <c r="C12" s="58"/>
      <c r="D12" s="58">
        <v>5</v>
      </c>
      <c r="E12" s="58"/>
      <c r="F12" s="57">
        <v>17</v>
      </c>
      <c r="G12" s="58"/>
    </row>
    <row r="13" spans="1:7" x14ac:dyDescent="0.2">
      <c r="A13" s="130"/>
      <c r="B13" s="181" t="s">
        <v>153</v>
      </c>
      <c r="C13" s="75">
        <v>3</v>
      </c>
      <c r="D13" s="75"/>
      <c r="E13" s="75"/>
      <c r="F13" s="75"/>
      <c r="G13" s="75"/>
    </row>
    <row r="14" spans="1:7" x14ac:dyDescent="0.2">
      <c r="A14" s="130"/>
      <c r="B14" s="99" t="s">
        <v>517</v>
      </c>
      <c r="C14" s="58"/>
      <c r="D14" s="58"/>
      <c r="E14" s="58">
        <v>3</v>
      </c>
      <c r="F14" s="53"/>
      <c r="G14" s="48" t="s">
        <v>181</v>
      </c>
    </row>
    <row r="15" spans="1:7" x14ac:dyDescent="0.2">
      <c r="A15" s="178"/>
      <c r="B15" s="99" t="s">
        <v>518</v>
      </c>
      <c r="C15" s="58"/>
      <c r="D15" s="58">
        <v>5</v>
      </c>
      <c r="E15" s="58"/>
      <c r="F15" s="54"/>
      <c r="G15" s="58"/>
    </row>
    <row r="16" spans="1:7" x14ac:dyDescent="0.2">
      <c r="A16" s="178"/>
      <c r="B16" s="99" t="s">
        <v>519</v>
      </c>
      <c r="C16" s="58"/>
      <c r="D16" s="58"/>
      <c r="E16" s="58">
        <v>2</v>
      </c>
      <c r="F16" s="54"/>
      <c r="G16" s="48" t="s">
        <v>181</v>
      </c>
    </row>
    <row r="17" spans="1:7" x14ac:dyDescent="0.2">
      <c r="A17" s="178"/>
      <c r="B17" s="99" t="s">
        <v>498</v>
      </c>
      <c r="C17" s="58"/>
      <c r="D17" s="58">
        <v>2</v>
      </c>
      <c r="E17" s="58"/>
      <c r="F17" s="54"/>
      <c r="G17" s="58"/>
    </row>
    <row r="18" spans="1:7" x14ac:dyDescent="0.2">
      <c r="A18" s="178"/>
      <c r="B18" s="99" t="s">
        <v>499</v>
      </c>
      <c r="C18" s="58"/>
      <c r="D18" s="58"/>
      <c r="E18" s="58">
        <v>7</v>
      </c>
      <c r="F18" s="57">
        <v>19</v>
      </c>
      <c r="G18" s="48" t="s">
        <v>521</v>
      </c>
    </row>
    <row r="19" spans="1:7" x14ac:dyDescent="0.2">
      <c r="A19" s="178"/>
      <c r="B19" s="181" t="s">
        <v>500</v>
      </c>
      <c r="C19" s="75">
        <v>4</v>
      </c>
      <c r="D19" s="75"/>
      <c r="E19" s="75"/>
      <c r="F19" s="75"/>
      <c r="G19" s="75"/>
    </row>
    <row r="20" spans="1:7" x14ac:dyDescent="0.2">
      <c r="A20" s="178"/>
      <c r="B20" s="99" t="s">
        <v>501</v>
      </c>
      <c r="C20" s="58"/>
      <c r="D20" s="58">
        <v>2</v>
      </c>
      <c r="E20" s="58"/>
      <c r="F20" s="53"/>
      <c r="G20" s="58"/>
    </row>
    <row r="21" spans="1:7" x14ac:dyDescent="0.2">
      <c r="A21" s="178"/>
      <c r="B21" s="99" t="s">
        <v>502</v>
      </c>
      <c r="C21" s="58"/>
      <c r="D21" s="58"/>
      <c r="E21" s="58">
        <v>1</v>
      </c>
      <c r="F21" s="54"/>
      <c r="G21" s="58"/>
    </row>
    <row r="22" spans="1:7" x14ac:dyDescent="0.2">
      <c r="A22" s="178"/>
      <c r="B22" s="99" t="s">
        <v>503</v>
      </c>
      <c r="C22" s="58"/>
      <c r="D22" s="58">
        <v>2</v>
      </c>
      <c r="E22" s="58"/>
      <c r="F22" s="54"/>
      <c r="G22" s="58"/>
    </row>
    <row r="23" spans="1:7" x14ac:dyDescent="0.2">
      <c r="A23" s="178"/>
      <c r="B23" s="99" t="s">
        <v>504</v>
      </c>
      <c r="C23" s="58"/>
      <c r="D23" s="58"/>
      <c r="E23" s="58">
        <v>2</v>
      </c>
      <c r="F23" s="54"/>
      <c r="G23" s="58"/>
    </row>
    <row r="24" spans="1:7" x14ac:dyDescent="0.2">
      <c r="A24" s="178"/>
      <c r="B24" s="99" t="s">
        <v>505</v>
      </c>
      <c r="C24" s="58"/>
      <c r="D24" s="58">
        <v>1</v>
      </c>
      <c r="E24" s="58"/>
      <c r="F24" s="54"/>
      <c r="G24" s="58"/>
    </row>
    <row r="25" spans="1:7" x14ac:dyDescent="0.2">
      <c r="A25" s="130"/>
      <c r="B25" s="99" t="s">
        <v>506</v>
      </c>
      <c r="C25" s="58"/>
      <c r="D25" s="58"/>
      <c r="E25" s="58">
        <v>1</v>
      </c>
      <c r="F25" s="54"/>
      <c r="G25" s="58"/>
    </row>
    <row r="26" spans="1:7" x14ac:dyDescent="0.2">
      <c r="A26" s="130"/>
      <c r="B26" s="99" t="s">
        <v>507</v>
      </c>
      <c r="C26" s="58"/>
      <c r="D26" s="58">
        <v>4</v>
      </c>
      <c r="E26" s="58"/>
      <c r="F26" s="54"/>
      <c r="G26" s="48" t="s">
        <v>400</v>
      </c>
    </row>
    <row r="27" spans="1:7" x14ac:dyDescent="0.2">
      <c r="A27" s="130"/>
      <c r="B27" s="99" t="s">
        <v>508</v>
      </c>
      <c r="C27" s="149"/>
      <c r="D27" s="149"/>
      <c r="E27" s="149">
        <v>14</v>
      </c>
      <c r="F27" s="204" t="s">
        <v>520</v>
      </c>
      <c r="G27" s="149"/>
    </row>
    <row r="28" spans="1:7" x14ac:dyDescent="0.2">
      <c r="B28" s="91" t="s">
        <v>2</v>
      </c>
      <c r="C28" s="158">
        <f>SUM(C3:C27)</f>
        <v>17</v>
      </c>
      <c r="D28" s="158">
        <f>SUM(D3:D27)</f>
        <v>41</v>
      </c>
      <c r="E28" s="158">
        <f>SUM(E3:E27)</f>
        <v>45</v>
      </c>
      <c r="F28" s="169">
        <f>SUM(C28:E28)</f>
        <v>103</v>
      </c>
      <c r="G28" s="109" t="s">
        <v>903</v>
      </c>
    </row>
    <row r="29" spans="1:7" ht="13.5" thickBot="1" x14ac:dyDescent="0.25">
      <c r="B29" s="186" t="s">
        <v>3</v>
      </c>
      <c r="C29" s="161">
        <f>(C28/F28)*100</f>
        <v>16.50485436893204</v>
      </c>
      <c r="D29" s="161">
        <f>(D28/F28)*100</f>
        <v>39.805825242718448</v>
      </c>
      <c r="E29" s="161">
        <f>(E28/F28)*100</f>
        <v>43.689320388349515</v>
      </c>
      <c r="F29" s="162"/>
      <c r="G29" s="116"/>
    </row>
    <row r="30" spans="1:7" x14ac:dyDescent="0.2">
      <c r="A30" s="187"/>
      <c r="B30" s="189" t="s">
        <v>522</v>
      </c>
      <c r="C30" s="56"/>
      <c r="D30" s="56">
        <v>3</v>
      </c>
      <c r="E30" s="56"/>
      <c r="F30" s="205"/>
      <c r="G30" s="56"/>
    </row>
    <row r="31" spans="1:7" x14ac:dyDescent="0.2">
      <c r="A31" s="26" t="s">
        <v>76</v>
      </c>
      <c r="B31" s="48" t="s">
        <v>523</v>
      </c>
      <c r="C31" s="58"/>
      <c r="D31" s="58"/>
      <c r="E31" s="58">
        <v>16</v>
      </c>
      <c r="F31" s="54"/>
      <c r="G31" s="48" t="s">
        <v>185</v>
      </c>
    </row>
    <row r="32" spans="1:7" x14ac:dyDescent="0.2">
      <c r="A32" s="26" t="s">
        <v>126</v>
      </c>
      <c r="B32" s="48" t="s">
        <v>524</v>
      </c>
      <c r="C32" s="58"/>
      <c r="D32" s="58">
        <v>2</v>
      </c>
      <c r="E32" s="58"/>
      <c r="F32" s="54"/>
      <c r="G32" s="58"/>
    </row>
    <row r="33" spans="1:7" x14ac:dyDescent="0.2">
      <c r="A33" s="26" t="s">
        <v>127</v>
      </c>
      <c r="B33" s="48" t="s">
        <v>525</v>
      </c>
      <c r="C33" s="58"/>
      <c r="D33" s="58"/>
      <c r="E33" s="58">
        <v>29</v>
      </c>
      <c r="F33" s="54"/>
      <c r="G33" s="48" t="s">
        <v>400</v>
      </c>
    </row>
    <row r="34" spans="1:7" x14ac:dyDescent="0.2">
      <c r="A34" s="26" t="s">
        <v>128</v>
      </c>
      <c r="B34" s="48" t="s">
        <v>526</v>
      </c>
      <c r="C34" s="58"/>
      <c r="D34" s="58">
        <v>5</v>
      </c>
      <c r="E34" s="58"/>
      <c r="F34" s="54"/>
      <c r="G34" s="58"/>
    </row>
    <row r="35" spans="1:7" x14ac:dyDescent="0.2">
      <c r="A35" s="10"/>
      <c r="B35" s="48" t="s">
        <v>527</v>
      </c>
      <c r="C35" s="58"/>
      <c r="D35" s="58"/>
      <c r="E35" s="58">
        <v>8</v>
      </c>
      <c r="F35" s="54"/>
      <c r="G35" s="48" t="s">
        <v>400</v>
      </c>
    </row>
    <row r="36" spans="1:7" x14ac:dyDescent="0.2">
      <c r="A36" s="10"/>
      <c r="B36" s="48" t="s">
        <v>528</v>
      </c>
      <c r="C36" s="58"/>
      <c r="D36" s="58">
        <v>7</v>
      </c>
      <c r="E36" s="58"/>
      <c r="F36" s="54"/>
      <c r="G36" s="58"/>
    </row>
    <row r="37" spans="1:7" x14ac:dyDescent="0.2">
      <c r="A37" s="10"/>
      <c r="B37" s="48" t="s">
        <v>529</v>
      </c>
      <c r="C37" s="58"/>
      <c r="D37" s="58"/>
      <c r="E37" s="58">
        <v>3</v>
      </c>
      <c r="F37" s="54"/>
      <c r="G37" s="58"/>
    </row>
    <row r="38" spans="1:7" x14ac:dyDescent="0.2">
      <c r="A38" s="10"/>
      <c r="B38" s="48" t="s">
        <v>530</v>
      </c>
      <c r="C38" s="58"/>
      <c r="D38" s="58">
        <v>31</v>
      </c>
      <c r="E38" s="58"/>
      <c r="F38" s="69" t="s">
        <v>633</v>
      </c>
      <c r="G38" s="48"/>
    </row>
    <row r="39" spans="1:7" x14ac:dyDescent="0.2">
      <c r="A39" s="10"/>
      <c r="B39" s="76" t="s">
        <v>531</v>
      </c>
      <c r="C39" s="75">
        <v>11</v>
      </c>
      <c r="D39" s="75"/>
      <c r="E39" s="75"/>
      <c r="F39" s="75"/>
      <c r="G39" s="75"/>
    </row>
    <row r="40" spans="1:7" x14ac:dyDescent="0.2">
      <c r="A40" s="10"/>
      <c r="B40" s="48" t="s">
        <v>532</v>
      </c>
      <c r="C40" s="58"/>
      <c r="D40" s="58"/>
      <c r="E40" s="58">
        <v>18</v>
      </c>
      <c r="F40" s="53"/>
      <c r="G40" s="48" t="s">
        <v>401</v>
      </c>
    </row>
    <row r="41" spans="1:7" x14ac:dyDescent="0.2">
      <c r="A41" s="10"/>
      <c r="B41" s="48" t="s">
        <v>533</v>
      </c>
      <c r="C41" s="58"/>
      <c r="D41" s="59">
        <v>1</v>
      </c>
      <c r="E41" s="58"/>
      <c r="F41" s="54"/>
      <c r="G41" s="58"/>
    </row>
    <row r="42" spans="1:7" x14ac:dyDescent="0.2">
      <c r="A42" s="10"/>
      <c r="B42" s="48" t="s">
        <v>534</v>
      </c>
      <c r="C42" s="58"/>
      <c r="D42" s="58"/>
      <c r="E42" s="58">
        <v>9</v>
      </c>
      <c r="F42" s="54"/>
      <c r="G42" s="48" t="s">
        <v>181</v>
      </c>
    </row>
    <row r="43" spans="1:7" x14ac:dyDescent="0.2">
      <c r="A43" s="10"/>
      <c r="B43" s="48" t="s">
        <v>535</v>
      </c>
      <c r="C43" s="58"/>
      <c r="D43" s="58">
        <v>2</v>
      </c>
      <c r="E43" s="58"/>
      <c r="F43" s="54"/>
      <c r="G43" s="58"/>
    </row>
    <row r="44" spans="1:7" x14ac:dyDescent="0.2">
      <c r="A44" s="42"/>
      <c r="B44" s="48" t="s">
        <v>536</v>
      </c>
      <c r="C44" s="58"/>
      <c r="D44" s="58"/>
      <c r="E44" s="58">
        <v>5</v>
      </c>
      <c r="F44" s="54"/>
      <c r="G44" s="48" t="s">
        <v>181</v>
      </c>
    </row>
    <row r="45" spans="1:7" x14ac:dyDescent="0.2">
      <c r="A45" s="43"/>
      <c r="B45" s="48" t="s">
        <v>537</v>
      </c>
      <c r="C45" s="58"/>
      <c r="D45" s="58">
        <v>3</v>
      </c>
      <c r="E45" s="58"/>
      <c r="F45" s="54"/>
      <c r="G45" s="58"/>
    </row>
    <row r="46" spans="1:7" x14ac:dyDescent="0.2">
      <c r="A46" s="43"/>
      <c r="B46" s="48" t="s">
        <v>538</v>
      </c>
      <c r="C46" s="60"/>
      <c r="D46" s="60"/>
      <c r="E46" s="61">
        <v>5</v>
      </c>
      <c r="F46" s="54"/>
      <c r="G46" s="48" t="s">
        <v>400</v>
      </c>
    </row>
    <row r="47" spans="1:7" x14ac:dyDescent="0.2">
      <c r="A47" s="10"/>
      <c r="B47" s="48" t="s">
        <v>539</v>
      </c>
      <c r="C47" s="58"/>
      <c r="D47" s="59">
        <v>3</v>
      </c>
      <c r="E47" s="61"/>
      <c r="F47" s="57">
        <v>28</v>
      </c>
      <c r="G47" s="58"/>
    </row>
    <row r="48" spans="1:7" x14ac:dyDescent="0.2">
      <c r="A48" s="10"/>
      <c r="B48" s="76" t="s">
        <v>540</v>
      </c>
      <c r="C48" s="75">
        <v>2</v>
      </c>
      <c r="D48" s="75"/>
      <c r="E48" s="77"/>
      <c r="F48" s="75"/>
      <c r="G48" s="75"/>
    </row>
    <row r="49" spans="1:8" x14ac:dyDescent="0.2">
      <c r="A49" s="10"/>
      <c r="B49" s="48" t="s">
        <v>541</v>
      </c>
      <c r="C49" s="58"/>
      <c r="D49" s="59"/>
      <c r="E49" s="61">
        <v>5</v>
      </c>
      <c r="F49" s="58">
        <v>5</v>
      </c>
      <c r="G49" s="48" t="s">
        <v>400</v>
      </c>
    </row>
    <row r="50" spans="1:8" x14ac:dyDescent="0.2">
      <c r="A50" s="10"/>
      <c r="B50" s="76" t="s">
        <v>542</v>
      </c>
      <c r="C50" s="75">
        <v>1</v>
      </c>
      <c r="D50" s="75"/>
      <c r="E50" s="77"/>
      <c r="F50" s="75"/>
      <c r="G50" s="75"/>
    </row>
    <row r="51" spans="1:8" x14ac:dyDescent="0.2">
      <c r="A51" s="10"/>
      <c r="B51" s="48" t="s">
        <v>543</v>
      </c>
      <c r="C51" s="58"/>
      <c r="D51" s="59"/>
      <c r="E51" s="61">
        <v>1</v>
      </c>
      <c r="F51" s="53"/>
      <c r="G51" s="58"/>
    </row>
    <row r="52" spans="1:8" x14ac:dyDescent="0.2">
      <c r="A52" s="10"/>
      <c r="B52" s="48" t="s">
        <v>544</v>
      </c>
      <c r="C52" s="58"/>
      <c r="D52" s="58">
        <v>2</v>
      </c>
      <c r="E52" s="61"/>
      <c r="F52" s="54"/>
      <c r="G52" s="58"/>
    </row>
    <row r="53" spans="1:8" x14ac:dyDescent="0.2">
      <c r="A53" s="10"/>
      <c r="B53" s="48" t="s">
        <v>545</v>
      </c>
      <c r="C53" s="58"/>
      <c r="D53" s="58"/>
      <c r="E53" s="61">
        <v>3</v>
      </c>
      <c r="F53" s="54"/>
      <c r="G53" s="48" t="s">
        <v>400</v>
      </c>
    </row>
    <row r="54" spans="1:8" x14ac:dyDescent="0.2">
      <c r="A54" s="10"/>
      <c r="B54" s="48" t="s">
        <v>546</v>
      </c>
      <c r="C54" s="58"/>
      <c r="D54" s="58">
        <v>1</v>
      </c>
      <c r="E54" s="61"/>
      <c r="F54" s="54"/>
      <c r="G54" s="58"/>
    </row>
    <row r="55" spans="1:8" x14ac:dyDescent="0.2">
      <c r="A55" s="10"/>
      <c r="B55" s="48" t="s">
        <v>547</v>
      </c>
      <c r="C55" s="59"/>
      <c r="D55" s="59"/>
      <c r="E55" s="62">
        <v>1</v>
      </c>
      <c r="F55" s="63"/>
      <c r="G55" s="59"/>
      <c r="H55" s="21"/>
    </row>
    <row r="56" spans="1:8" x14ac:dyDescent="0.2">
      <c r="A56" s="10"/>
      <c r="B56" s="48" t="s">
        <v>548</v>
      </c>
      <c r="C56" s="59"/>
      <c r="D56" s="59">
        <v>3</v>
      </c>
      <c r="E56" s="62"/>
      <c r="F56" s="63"/>
      <c r="G56" s="59"/>
      <c r="H56" s="21"/>
    </row>
    <row r="57" spans="1:8" x14ac:dyDescent="0.2">
      <c r="A57" s="10"/>
      <c r="B57" s="48" t="s">
        <v>549</v>
      </c>
      <c r="C57" s="59"/>
      <c r="D57" s="59"/>
      <c r="E57" s="62">
        <v>1</v>
      </c>
      <c r="F57" s="63"/>
      <c r="G57" s="59"/>
      <c r="H57" s="21"/>
    </row>
    <row r="58" spans="1:8" x14ac:dyDescent="0.2">
      <c r="A58" s="42"/>
      <c r="B58" s="48" t="s">
        <v>550</v>
      </c>
      <c r="C58" s="59"/>
      <c r="D58" s="59">
        <v>1</v>
      </c>
      <c r="E58" s="62"/>
      <c r="F58" s="63"/>
      <c r="G58" s="59"/>
      <c r="H58" s="21"/>
    </row>
    <row r="59" spans="1:8" x14ac:dyDescent="0.2">
      <c r="A59" s="43"/>
      <c r="B59" s="48" t="s">
        <v>609</v>
      </c>
      <c r="C59" s="59"/>
      <c r="D59" s="59"/>
      <c r="E59" s="62">
        <v>7</v>
      </c>
      <c r="F59" s="63"/>
      <c r="G59" s="129" t="s">
        <v>400</v>
      </c>
      <c r="H59" s="21"/>
    </row>
    <row r="60" spans="1:8" x14ac:dyDescent="0.2">
      <c r="A60" s="43"/>
      <c r="B60" s="48" t="s">
        <v>610</v>
      </c>
      <c r="C60" s="64"/>
      <c r="D60" s="62">
        <v>3</v>
      </c>
      <c r="E60" s="62"/>
      <c r="F60" s="63"/>
      <c r="G60" s="59"/>
      <c r="H60" s="21"/>
    </row>
    <row r="61" spans="1:8" x14ac:dyDescent="0.2">
      <c r="A61" s="10"/>
      <c r="B61" s="48" t="s">
        <v>551</v>
      </c>
      <c r="C61" s="59"/>
      <c r="D61" s="59"/>
      <c r="E61" s="62">
        <v>5</v>
      </c>
      <c r="F61" s="63"/>
      <c r="G61" s="129" t="s">
        <v>181</v>
      </c>
      <c r="H61" s="21"/>
    </row>
    <row r="62" spans="1:8" x14ac:dyDescent="0.2">
      <c r="A62" s="10"/>
      <c r="B62" s="48" t="s">
        <v>552</v>
      </c>
      <c r="C62" s="59"/>
      <c r="D62" s="59">
        <v>6</v>
      </c>
      <c r="E62" s="62"/>
      <c r="F62" s="63"/>
      <c r="G62" s="59"/>
      <c r="H62" s="21"/>
    </row>
    <row r="63" spans="1:8" x14ac:dyDescent="0.2">
      <c r="A63" s="10"/>
      <c r="B63" s="48" t="s">
        <v>553</v>
      </c>
      <c r="C63" s="59"/>
      <c r="D63" s="59"/>
      <c r="E63" s="62">
        <v>3</v>
      </c>
      <c r="F63" s="63"/>
      <c r="G63" s="129" t="s">
        <v>400</v>
      </c>
      <c r="H63" s="21"/>
    </row>
    <row r="64" spans="1:8" x14ac:dyDescent="0.2">
      <c r="A64" s="10"/>
      <c r="B64" s="48" t="s">
        <v>554</v>
      </c>
      <c r="C64" s="59"/>
      <c r="D64" s="59">
        <v>23</v>
      </c>
      <c r="E64" s="62"/>
      <c r="F64" s="70">
        <v>60</v>
      </c>
      <c r="G64" s="59"/>
      <c r="H64" s="21"/>
    </row>
    <row r="65" spans="1:8" x14ac:dyDescent="0.2">
      <c r="A65" s="10"/>
      <c r="B65" s="76" t="s">
        <v>555</v>
      </c>
      <c r="C65" s="75">
        <v>12</v>
      </c>
      <c r="D65" s="75"/>
      <c r="E65" s="77"/>
      <c r="F65" s="75"/>
      <c r="G65" s="75"/>
      <c r="H65" s="21"/>
    </row>
    <row r="66" spans="1:8" x14ac:dyDescent="0.2">
      <c r="A66" s="10"/>
      <c r="B66" s="48" t="s">
        <v>556</v>
      </c>
      <c r="C66" s="59"/>
      <c r="D66" s="59">
        <v>4</v>
      </c>
      <c r="E66" s="62"/>
      <c r="F66" s="206"/>
      <c r="G66" s="59"/>
      <c r="H66" s="21"/>
    </row>
    <row r="67" spans="1:8" x14ac:dyDescent="0.2">
      <c r="A67" s="10"/>
      <c r="B67" s="48" t="s">
        <v>557</v>
      </c>
      <c r="C67" s="59"/>
      <c r="D67" s="59"/>
      <c r="E67" s="62">
        <v>4</v>
      </c>
      <c r="F67" s="63"/>
      <c r="G67" s="59"/>
      <c r="H67" s="21"/>
    </row>
    <row r="68" spans="1:8" x14ac:dyDescent="0.2">
      <c r="A68" s="10"/>
      <c r="B68" s="48" t="s">
        <v>558</v>
      </c>
      <c r="C68" s="59"/>
      <c r="D68" s="59">
        <v>8</v>
      </c>
      <c r="E68" s="62"/>
      <c r="F68" s="63"/>
      <c r="G68" s="59"/>
      <c r="H68" s="21"/>
    </row>
    <row r="69" spans="1:8" x14ac:dyDescent="0.2">
      <c r="A69" s="10"/>
      <c r="B69" s="48" t="s">
        <v>559</v>
      </c>
      <c r="C69" s="59"/>
      <c r="D69" s="59"/>
      <c r="E69" s="62">
        <v>28</v>
      </c>
      <c r="F69" s="70">
        <v>44</v>
      </c>
      <c r="G69" s="129" t="s">
        <v>401</v>
      </c>
      <c r="H69" s="21"/>
    </row>
    <row r="70" spans="1:8" x14ac:dyDescent="0.2">
      <c r="A70" s="10"/>
      <c r="B70" s="76" t="s">
        <v>560</v>
      </c>
      <c r="C70" s="75">
        <v>5</v>
      </c>
      <c r="D70" s="75"/>
      <c r="E70" s="77"/>
      <c r="F70" s="75"/>
      <c r="G70" s="75"/>
      <c r="H70" s="21"/>
    </row>
    <row r="71" spans="1:8" x14ac:dyDescent="0.2">
      <c r="A71" s="10"/>
      <c r="B71" s="48" t="s">
        <v>561</v>
      </c>
      <c r="C71" s="59"/>
      <c r="D71" s="59"/>
      <c r="E71" s="62">
        <v>23</v>
      </c>
      <c r="F71" s="206"/>
      <c r="G71" s="129" t="s">
        <v>401</v>
      </c>
      <c r="H71" s="21"/>
    </row>
    <row r="72" spans="1:8" x14ac:dyDescent="0.2">
      <c r="A72" s="10"/>
      <c r="B72" s="48" t="s">
        <v>562</v>
      </c>
      <c r="C72" s="59"/>
      <c r="D72" s="59">
        <v>14</v>
      </c>
      <c r="E72" s="62"/>
      <c r="F72" s="63"/>
      <c r="G72" s="59"/>
      <c r="H72" s="21"/>
    </row>
    <row r="73" spans="1:8" x14ac:dyDescent="0.2">
      <c r="A73" s="10"/>
      <c r="B73" s="48" t="s">
        <v>563</v>
      </c>
      <c r="C73" s="59"/>
      <c r="D73" s="59"/>
      <c r="E73" s="62">
        <v>12</v>
      </c>
      <c r="F73" s="63"/>
      <c r="G73" s="129" t="s">
        <v>635</v>
      </c>
      <c r="H73" s="21"/>
    </row>
    <row r="74" spans="1:8" x14ac:dyDescent="0.2">
      <c r="A74" s="10"/>
      <c r="B74" s="48" t="s">
        <v>564</v>
      </c>
      <c r="C74" s="59"/>
      <c r="D74" s="59">
        <v>20</v>
      </c>
      <c r="E74" s="62"/>
      <c r="F74" s="63"/>
      <c r="G74" s="59"/>
      <c r="H74" s="21"/>
    </row>
    <row r="75" spans="1:8" x14ac:dyDescent="0.2">
      <c r="A75" s="10"/>
      <c r="B75" s="48" t="s">
        <v>565</v>
      </c>
      <c r="C75" s="59"/>
      <c r="D75" s="59"/>
      <c r="E75" s="62">
        <v>2</v>
      </c>
      <c r="F75" s="63"/>
      <c r="G75" s="129" t="s">
        <v>401</v>
      </c>
      <c r="H75" s="21"/>
    </row>
    <row r="76" spans="1:8" x14ac:dyDescent="0.2">
      <c r="A76" s="10"/>
      <c r="B76" s="48" t="s">
        <v>566</v>
      </c>
      <c r="C76" s="59"/>
      <c r="D76" s="59">
        <v>13</v>
      </c>
      <c r="E76" s="62"/>
      <c r="F76" s="70">
        <v>84</v>
      </c>
      <c r="G76" s="59"/>
      <c r="H76" s="21"/>
    </row>
    <row r="77" spans="1:8" x14ac:dyDescent="0.2">
      <c r="A77" s="10"/>
      <c r="B77" s="76" t="s">
        <v>567</v>
      </c>
      <c r="C77" s="75">
        <v>5</v>
      </c>
      <c r="D77" s="75"/>
      <c r="E77" s="77"/>
      <c r="F77" s="75"/>
      <c r="G77" s="75"/>
      <c r="H77" s="21"/>
    </row>
    <row r="78" spans="1:8" x14ac:dyDescent="0.2">
      <c r="A78" s="10"/>
      <c r="B78" s="48" t="s">
        <v>568</v>
      </c>
      <c r="C78" s="59"/>
      <c r="D78" s="59">
        <v>3</v>
      </c>
      <c r="E78" s="62"/>
      <c r="F78" s="206"/>
      <c r="G78" s="59"/>
      <c r="H78" s="21"/>
    </row>
    <row r="79" spans="1:8" x14ac:dyDescent="0.2">
      <c r="A79" s="10"/>
      <c r="B79" s="48" t="s">
        <v>569</v>
      </c>
      <c r="C79" s="59"/>
      <c r="D79" s="59"/>
      <c r="E79" s="62">
        <v>1</v>
      </c>
      <c r="F79" s="63"/>
      <c r="G79" s="59"/>
      <c r="H79" s="21"/>
    </row>
    <row r="80" spans="1:8" x14ac:dyDescent="0.2">
      <c r="A80" s="10"/>
      <c r="B80" s="48" t="s">
        <v>570</v>
      </c>
      <c r="C80" s="59"/>
      <c r="D80" s="59">
        <v>1</v>
      </c>
      <c r="E80" s="62"/>
      <c r="F80" s="63"/>
      <c r="G80" s="59"/>
      <c r="H80" s="21"/>
    </row>
    <row r="81" spans="1:8" x14ac:dyDescent="0.2">
      <c r="A81" s="10"/>
      <c r="B81" s="48" t="s">
        <v>571</v>
      </c>
      <c r="C81" s="59"/>
      <c r="D81" s="59"/>
      <c r="E81" s="62">
        <v>26</v>
      </c>
      <c r="F81" s="63"/>
      <c r="G81" s="129" t="s">
        <v>400</v>
      </c>
      <c r="H81" s="21"/>
    </row>
    <row r="82" spans="1:8" x14ac:dyDescent="0.2">
      <c r="A82" s="10"/>
      <c r="B82" s="48" t="s">
        <v>572</v>
      </c>
      <c r="C82" s="59"/>
      <c r="D82" s="59">
        <v>5</v>
      </c>
      <c r="E82" s="62"/>
      <c r="F82" s="70">
        <v>36</v>
      </c>
      <c r="G82" s="59"/>
      <c r="H82" s="21"/>
    </row>
    <row r="83" spans="1:8" x14ac:dyDescent="0.2">
      <c r="A83" s="10"/>
      <c r="B83" s="76" t="s">
        <v>573</v>
      </c>
      <c r="C83" s="75">
        <v>3</v>
      </c>
      <c r="D83" s="75"/>
      <c r="E83" s="77"/>
      <c r="F83" s="75"/>
      <c r="G83" s="75"/>
      <c r="H83" s="21"/>
    </row>
    <row r="84" spans="1:8" x14ac:dyDescent="0.2">
      <c r="A84" s="10"/>
      <c r="B84" s="48" t="s">
        <v>577</v>
      </c>
      <c r="C84" s="59"/>
      <c r="D84" s="59">
        <v>19</v>
      </c>
      <c r="E84" s="62"/>
      <c r="F84" s="206"/>
      <c r="G84" s="59"/>
      <c r="H84" s="21"/>
    </row>
    <row r="85" spans="1:8" x14ac:dyDescent="0.2">
      <c r="A85" s="10"/>
      <c r="B85" s="48" t="s">
        <v>574</v>
      </c>
      <c r="C85" s="59"/>
      <c r="D85" s="59"/>
      <c r="E85" s="62">
        <v>1</v>
      </c>
      <c r="F85" s="63"/>
      <c r="G85" s="59"/>
      <c r="H85" s="21"/>
    </row>
    <row r="86" spans="1:8" x14ac:dyDescent="0.2">
      <c r="A86" s="10"/>
      <c r="B86" s="48" t="s">
        <v>575</v>
      </c>
      <c r="C86" s="59"/>
      <c r="D86" s="59">
        <v>1</v>
      </c>
      <c r="E86" s="62"/>
      <c r="F86" s="63"/>
      <c r="G86" s="59"/>
      <c r="H86" s="21"/>
    </row>
    <row r="87" spans="1:8" x14ac:dyDescent="0.2">
      <c r="A87" s="10"/>
      <c r="B87" s="48" t="s">
        <v>576</v>
      </c>
      <c r="C87" s="59"/>
      <c r="D87" s="59"/>
      <c r="E87" s="62">
        <v>3</v>
      </c>
      <c r="F87" s="63"/>
      <c r="G87" s="59"/>
      <c r="H87" s="21"/>
    </row>
    <row r="88" spans="1:8" x14ac:dyDescent="0.2">
      <c r="A88" s="26" t="s">
        <v>76</v>
      </c>
      <c r="B88" s="48" t="s">
        <v>578</v>
      </c>
      <c r="C88" s="59"/>
      <c r="D88" s="59">
        <v>1</v>
      </c>
      <c r="E88" s="62"/>
      <c r="F88" s="63"/>
      <c r="G88" s="59"/>
      <c r="H88" s="21"/>
    </row>
    <row r="89" spans="1:8" x14ac:dyDescent="0.2">
      <c r="A89" s="26" t="s">
        <v>126</v>
      </c>
      <c r="B89" s="48" t="s">
        <v>579</v>
      </c>
      <c r="C89" s="59"/>
      <c r="D89" s="59"/>
      <c r="E89" s="62">
        <v>1</v>
      </c>
      <c r="F89" s="63"/>
      <c r="G89" s="59"/>
      <c r="H89" s="21"/>
    </row>
    <row r="90" spans="1:8" x14ac:dyDescent="0.2">
      <c r="A90" s="26" t="s">
        <v>127</v>
      </c>
      <c r="B90" s="48" t="s">
        <v>580</v>
      </c>
      <c r="C90" s="59"/>
      <c r="D90" s="59">
        <v>14</v>
      </c>
      <c r="E90" s="62"/>
      <c r="F90" s="63"/>
      <c r="G90" s="59"/>
      <c r="H90" s="21"/>
    </row>
    <row r="91" spans="1:8" x14ac:dyDescent="0.2">
      <c r="A91" s="26" t="s">
        <v>128</v>
      </c>
      <c r="B91" s="48" t="s">
        <v>581</v>
      </c>
      <c r="C91" s="59"/>
      <c r="D91" s="59"/>
      <c r="E91" s="62">
        <v>3</v>
      </c>
      <c r="F91" s="63"/>
      <c r="G91" s="129" t="s">
        <v>181</v>
      </c>
      <c r="H91" s="21"/>
    </row>
    <row r="92" spans="1:8" x14ac:dyDescent="0.2">
      <c r="A92" s="10"/>
      <c r="B92" s="48" t="s">
        <v>582</v>
      </c>
      <c r="C92" s="59"/>
      <c r="D92" s="59">
        <v>3</v>
      </c>
      <c r="E92" s="62"/>
      <c r="F92" s="63"/>
      <c r="G92" s="59"/>
      <c r="H92" s="21"/>
    </row>
    <row r="93" spans="1:8" x14ac:dyDescent="0.2">
      <c r="A93" s="10"/>
      <c r="B93" s="48" t="s">
        <v>583</v>
      </c>
      <c r="C93" s="59"/>
      <c r="D93" s="59"/>
      <c r="E93" s="62">
        <v>7</v>
      </c>
      <c r="F93" s="63"/>
      <c r="G93" s="129" t="s">
        <v>181</v>
      </c>
      <c r="H93" s="21"/>
    </row>
    <row r="94" spans="1:8" x14ac:dyDescent="0.2">
      <c r="A94" s="10"/>
      <c r="B94" s="48" t="s">
        <v>584</v>
      </c>
      <c r="C94" s="59"/>
      <c r="D94" s="59">
        <v>3</v>
      </c>
      <c r="E94" s="62"/>
      <c r="F94" s="63"/>
      <c r="G94" s="59"/>
      <c r="H94" s="21"/>
    </row>
    <row r="95" spans="1:8" x14ac:dyDescent="0.2">
      <c r="A95" s="10"/>
      <c r="B95" s="48" t="s">
        <v>585</v>
      </c>
      <c r="C95" s="59"/>
      <c r="D95" s="59"/>
      <c r="E95" s="62">
        <v>8</v>
      </c>
      <c r="F95" s="70">
        <v>64</v>
      </c>
      <c r="G95" s="59"/>
      <c r="H95" s="21"/>
    </row>
    <row r="96" spans="1:8" x14ac:dyDescent="0.2">
      <c r="A96" s="10"/>
      <c r="B96" s="76" t="s">
        <v>586</v>
      </c>
      <c r="C96" s="75">
        <v>3</v>
      </c>
      <c r="D96" s="75"/>
      <c r="E96" s="77"/>
      <c r="F96" s="75"/>
      <c r="G96" s="75"/>
      <c r="H96" s="21"/>
    </row>
    <row r="97" spans="1:8" x14ac:dyDescent="0.2">
      <c r="A97" s="10"/>
      <c r="B97" s="48" t="s">
        <v>587</v>
      </c>
      <c r="C97" s="59"/>
      <c r="D97" s="59">
        <v>7</v>
      </c>
      <c r="E97" s="62"/>
      <c r="F97" s="59">
        <v>7</v>
      </c>
      <c r="G97" s="129"/>
      <c r="H97" s="21"/>
    </row>
    <row r="98" spans="1:8" x14ac:dyDescent="0.2">
      <c r="A98" s="10"/>
      <c r="B98" s="76" t="s">
        <v>588</v>
      </c>
      <c r="C98" s="75">
        <v>3</v>
      </c>
      <c r="D98" s="75"/>
      <c r="E98" s="77"/>
      <c r="F98" s="75"/>
      <c r="G98" s="75"/>
      <c r="H98" s="21"/>
    </row>
    <row r="99" spans="1:8" x14ac:dyDescent="0.2">
      <c r="A99" s="10"/>
      <c r="B99" s="48" t="s">
        <v>589</v>
      </c>
      <c r="C99" s="59"/>
      <c r="D99" s="59">
        <v>3</v>
      </c>
      <c r="E99" s="62"/>
      <c r="F99" s="59">
        <v>3</v>
      </c>
      <c r="G99" s="59"/>
      <c r="H99" s="21"/>
    </row>
    <row r="100" spans="1:8" x14ac:dyDescent="0.2">
      <c r="A100" s="10"/>
      <c r="B100" s="76" t="s">
        <v>590</v>
      </c>
      <c r="C100" s="75">
        <v>6</v>
      </c>
      <c r="D100" s="75"/>
      <c r="E100" s="77"/>
      <c r="F100" s="75"/>
      <c r="G100" s="75"/>
      <c r="H100" s="21"/>
    </row>
    <row r="101" spans="1:8" x14ac:dyDescent="0.2">
      <c r="A101" s="10"/>
      <c r="B101" s="48" t="s">
        <v>591</v>
      </c>
      <c r="C101" s="59"/>
      <c r="D101" s="59"/>
      <c r="E101" s="62">
        <v>2</v>
      </c>
      <c r="F101" s="206"/>
      <c r="G101" s="59"/>
      <c r="H101" s="21"/>
    </row>
    <row r="102" spans="1:8" x14ac:dyDescent="0.2">
      <c r="A102" s="10"/>
      <c r="B102" s="48" t="s">
        <v>592</v>
      </c>
      <c r="C102" s="59"/>
      <c r="D102" s="59">
        <v>3</v>
      </c>
      <c r="E102" s="62"/>
      <c r="F102" s="63"/>
      <c r="G102" s="59"/>
      <c r="H102" s="21"/>
    </row>
    <row r="103" spans="1:8" x14ac:dyDescent="0.2">
      <c r="A103" s="10"/>
      <c r="B103" s="48" t="s">
        <v>593</v>
      </c>
      <c r="C103" s="59"/>
      <c r="D103" s="59"/>
      <c r="E103" s="62">
        <v>10</v>
      </c>
      <c r="F103" s="63"/>
      <c r="G103" s="129" t="s">
        <v>401</v>
      </c>
      <c r="H103" s="21"/>
    </row>
    <row r="104" spans="1:8" x14ac:dyDescent="0.2">
      <c r="A104" s="10"/>
      <c r="B104" s="78" t="s">
        <v>594</v>
      </c>
      <c r="C104" s="59"/>
      <c r="D104" s="59">
        <v>6</v>
      </c>
      <c r="E104" s="62"/>
      <c r="F104" s="70">
        <v>19</v>
      </c>
      <c r="G104" s="59"/>
      <c r="H104" s="21"/>
    </row>
    <row r="105" spans="1:8" x14ac:dyDescent="0.2">
      <c r="A105" s="10"/>
      <c r="B105" s="76" t="s">
        <v>595</v>
      </c>
      <c r="C105" s="75">
        <v>16</v>
      </c>
      <c r="D105" s="75"/>
      <c r="E105" s="77"/>
      <c r="F105" s="75"/>
      <c r="G105" s="75"/>
      <c r="H105" s="21"/>
    </row>
    <row r="106" spans="1:8" x14ac:dyDescent="0.2">
      <c r="A106" s="10"/>
      <c r="B106" s="48" t="s">
        <v>596</v>
      </c>
      <c r="C106" s="59"/>
      <c r="D106" s="59">
        <v>9</v>
      </c>
      <c r="E106" s="62"/>
      <c r="F106" s="206"/>
      <c r="G106" s="59"/>
      <c r="H106" s="21"/>
    </row>
    <row r="107" spans="1:8" x14ac:dyDescent="0.2">
      <c r="A107" s="10"/>
      <c r="B107" s="48" t="s">
        <v>597</v>
      </c>
      <c r="C107" s="59"/>
      <c r="D107" s="59"/>
      <c r="E107" s="62">
        <v>1</v>
      </c>
      <c r="F107" s="63"/>
      <c r="G107" s="59"/>
      <c r="H107" s="21"/>
    </row>
    <row r="108" spans="1:8" x14ac:dyDescent="0.2">
      <c r="A108" s="10"/>
      <c r="B108" s="48" t="s">
        <v>598</v>
      </c>
      <c r="C108" s="59"/>
      <c r="D108" s="59">
        <v>2</v>
      </c>
      <c r="E108" s="62"/>
      <c r="F108" s="63"/>
      <c r="G108" s="59"/>
      <c r="H108" s="21"/>
    </row>
    <row r="109" spans="1:8" x14ac:dyDescent="0.2">
      <c r="A109" s="10"/>
      <c r="B109" s="48" t="s">
        <v>599</v>
      </c>
      <c r="C109" s="59"/>
      <c r="D109" s="59"/>
      <c r="E109" s="62">
        <v>4</v>
      </c>
      <c r="F109" s="63"/>
      <c r="G109" s="129" t="s">
        <v>400</v>
      </c>
      <c r="H109" s="21"/>
    </row>
    <row r="110" spans="1:8" x14ac:dyDescent="0.2">
      <c r="A110" s="10"/>
      <c r="B110" s="48" t="s">
        <v>600</v>
      </c>
      <c r="C110" s="59"/>
      <c r="D110" s="59">
        <v>1</v>
      </c>
      <c r="E110" s="62"/>
      <c r="F110" s="63"/>
      <c r="G110" s="59"/>
      <c r="H110" s="21"/>
    </row>
    <row r="111" spans="1:8" x14ac:dyDescent="0.2">
      <c r="A111" s="10"/>
      <c r="B111" s="48" t="s">
        <v>601</v>
      </c>
      <c r="C111" s="59"/>
      <c r="D111" s="59"/>
      <c r="E111" s="62">
        <v>4</v>
      </c>
      <c r="F111" s="63"/>
      <c r="G111" s="129" t="s">
        <v>181</v>
      </c>
      <c r="H111" s="21"/>
    </row>
    <row r="112" spans="1:8" x14ac:dyDescent="0.2">
      <c r="A112" s="10"/>
      <c r="B112" s="48" t="s">
        <v>602</v>
      </c>
      <c r="C112" s="59"/>
      <c r="D112" s="59">
        <v>5</v>
      </c>
      <c r="E112" s="62"/>
      <c r="F112" s="63"/>
      <c r="G112" s="59"/>
      <c r="H112" s="21"/>
    </row>
    <row r="113" spans="1:9" x14ac:dyDescent="0.2">
      <c r="A113" s="10"/>
      <c r="B113" s="48" t="s">
        <v>603</v>
      </c>
      <c r="C113" s="59"/>
      <c r="D113" s="59"/>
      <c r="E113" s="62">
        <v>5</v>
      </c>
      <c r="F113" s="63"/>
      <c r="G113" s="129" t="s">
        <v>521</v>
      </c>
      <c r="H113" s="21"/>
    </row>
    <row r="114" spans="1:9" x14ac:dyDescent="0.2">
      <c r="A114" s="10"/>
      <c r="B114" s="48" t="s">
        <v>604</v>
      </c>
      <c r="C114" s="59"/>
      <c r="D114" s="59">
        <v>5</v>
      </c>
      <c r="E114" s="62"/>
      <c r="F114" s="63"/>
      <c r="G114" s="59"/>
      <c r="H114" s="21"/>
    </row>
    <row r="115" spans="1:9" x14ac:dyDescent="0.2">
      <c r="A115" s="10"/>
      <c r="B115" s="48" t="s">
        <v>605</v>
      </c>
      <c r="C115" s="59"/>
      <c r="D115" s="59"/>
      <c r="E115" s="62">
        <v>3</v>
      </c>
      <c r="F115" s="63"/>
      <c r="G115" s="129" t="s">
        <v>634</v>
      </c>
      <c r="H115" s="21"/>
    </row>
    <row r="116" spans="1:9" x14ac:dyDescent="0.2">
      <c r="A116" s="10"/>
      <c r="B116" s="48" t="s">
        <v>606</v>
      </c>
      <c r="C116" s="59"/>
      <c r="D116" s="59">
        <v>2</v>
      </c>
      <c r="E116" s="62"/>
      <c r="F116" s="63"/>
      <c r="G116" s="59"/>
      <c r="H116" s="21"/>
    </row>
    <row r="117" spans="1:9" x14ac:dyDescent="0.2">
      <c r="A117" s="10"/>
      <c r="B117" s="48" t="s">
        <v>607</v>
      </c>
      <c r="C117" s="59"/>
      <c r="D117" s="59"/>
      <c r="E117" s="62">
        <v>3</v>
      </c>
      <c r="F117" s="63"/>
      <c r="G117" s="129" t="s">
        <v>521</v>
      </c>
      <c r="H117" s="21"/>
    </row>
    <row r="118" spans="1:9" x14ac:dyDescent="0.2">
      <c r="A118" s="10"/>
      <c r="B118" s="50" t="s">
        <v>608</v>
      </c>
      <c r="C118" s="65"/>
      <c r="D118" s="65">
        <v>20</v>
      </c>
      <c r="E118" s="66"/>
      <c r="F118" s="207"/>
      <c r="G118" s="65"/>
      <c r="H118" s="21"/>
    </row>
    <row r="119" spans="1:9" x14ac:dyDescent="0.2">
      <c r="A119" s="43"/>
      <c r="B119" s="191" t="s">
        <v>2</v>
      </c>
      <c r="C119" s="192">
        <f>SUM(C30:C118)</f>
        <v>67</v>
      </c>
      <c r="D119" s="192">
        <f>SUM(D30:D118)</f>
        <v>268</v>
      </c>
      <c r="E119" s="192">
        <f>SUM(E30:E118)</f>
        <v>270</v>
      </c>
      <c r="F119" s="174">
        <f>SUM(C119:E119)</f>
        <v>605</v>
      </c>
      <c r="G119" s="109" t="s">
        <v>903</v>
      </c>
    </row>
    <row r="120" spans="1:9" ht="13.5" thickBot="1" x14ac:dyDescent="0.25">
      <c r="A120" s="6"/>
      <c r="B120" s="172" t="s">
        <v>3</v>
      </c>
      <c r="C120" s="161">
        <f>(C119/F119)*100</f>
        <v>11.074380165289256</v>
      </c>
      <c r="D120" s="161">
        <f>(D119/F119)*100</f>
        <v>44.297520661157023</v>
      </c>
      <c r="E120" s="161">
        <f>(E119/F119)*100</f>
        <v>44.628099173553721</v>
      </c>
      <c r="F120" s="162"/>
      <c r="G120" s="116"/>
    </row>
    <row r="121" spans="1:9" x14ac:dyDescent="0.2">
      <c r="A121" s="190" t="s">
        <v>611</v>
      </c>
      <c r="B121" s="16"/>
      <c r="C121" s="16"/>
      <c r="D121" s="16"/>
      <c r="E121" s="16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29" t="s">
        <v>612</v>
      </c>
      <c r="B123" s="4"/>
      <c r="C123" s="4"/>
      <c r="D123" s="4"/>
      <c r="E123" s="4"/>
      <c r="F123" s="4"/>
      <c r="G123" s="4"/>
      <c r="H123" s="4"/>
      <c r="I123" s="4"/>
    </row>
    <row r="124" spans="1:9" ht="51.75" thickBot="1" x14ac:dyDescent="0.25">
      <c r="A124" s="133" t="s">
        <v>129</v>
      </c>
      <c r="B124" s="105" t="s">
        <v>74</v>
      </c>
      <c r="C124" s="104" t="s">
        <v>77</v>
      </c>
      <c r="D124" s="104" t="s">
        <v>347</v>
      </c>
      <c r="E124" s="104" t="s">
        <v>145</v>
      </c>
      <c r="F124" s="4"/>
      <c r="G124" s="4"/>
      <c r="H124" s="4"/>
      <c r="I124" s="4"/>
    </row>
    <row r="125" spans="1:9" ht="13.5" thickTop="1" x14ac:dyDescent="0.2">
      <c r="A125" s="100"/>
      <c r="B125" s="51">
        <v>660</v>
      </c>
      <c r="C125" s="51"/>
      <c r="D125" s="51"/>
      <c r="E125" s="51"/>
      <c r="F125" s="4"/>
      <c r="G125" s="4"/>
      <c r="H125" s="4"/>
      <c r="I125" s="4"/>
    </row>
    <row r="126" spans="1:9" x14ac:dyDescent="0.2">
      <c r="A126" s="26" t="s">
        <v>76</v>
      </c>
      <c r="B126" s="48" t="s">
        <v>613</v>
      </c>
      <c r="C126" s="58"/>
      <c r="D126" s="58">
        <v>72</v>
      </c>
      <c r="E126" s="58">
        <v>72</v>
      </c>
      <c r="F126" s="4"/>
      <c r="G126" s="4"/>
      <c r="H126" s="4"/>
      <c r="I126" s="4"/>
    </row>
    <row r="127" spans="1:9" x14ac:dyDescent="0.2">
      <c r="A127" s="26" t="s">
        <v>126</v>
      </c>
      <c r="B127" s="76" t="s">
        <v>614</v>
      </c>
      <c r="C127" s="75">
        <v>2</v>
      </c>
      <c r="D127" s="75"/>
      <c r="E127" s="75"/>
      <c r="F127" s="4"/>
      <c r="G127" s="4"/>
      <c r="H127" s="4"/>
      <c r="I127" s="4"/>
    </row>
    <row r="128" spans="1:9" x14ac:dyDescent="0.2">
      <c r="A128" s="26" t="s">
        <v>127</v>
      </c>
      <c r="B128" s="129" t="s">
        <v>615</v>
      </c>
      <c r="C128" s="59"/>
      <c r="D128" s="58">
        <v>67</v>
      </c>
      <c r="E128" s="58">
        <v>67</v>
      </c>
      <c r="F128" s="4"/>
      <c r="G128" s="4"/>
      <c r="H128" s="4"/>
      <c r="I128" s="4"/>
    </row>
    <row r="129" spans="1:9" x14ac:dyDescent="0.2">
      <c r="A129" s="26" t="s">
        <v>128</v>
      </c>
      <c r="B129" s="76" t="s">
        <v>616</v>
      </c>
      <c r="C129" s="75">
        <v>5</v>
      </c>
      <c r="D129" s="75"/>
      <c r="E129" s="75"/>
      <c r="F129" s="4"/>
      <c r="G129" s="4"/>
      <c r="H129" s="4"/>
      <c r="I129" s="4"/>
    </row>
    <row r="130" spans="1:9" x14ac:dyDescent="0.2">
      <c r="A130" s="54"/>
      <c r="B130" s="129" t="s">
        <v>617</v>
      </c>
      <c r="C130" s="59"/>
      <c r="D130" s="58">
        <v>47</v>
      </c>
      <c r="E130" s="58">
        <v>47</v>
      </c>
      <c r="F130" s="4"/>
      <c r="G130" s="4"/>
      <c r="H130" s="4"/>
      <c r="I130" s="4"/>
    </row>
    <row r="131" spans="1:9" x14ac:dyDescent="0.2">
      <c r="A131" s="54"/>
      <c r="B131" s="76" t="s">
        <v>632</v>
      </c>
      <c r="C131" s="75">
        <v>6</v>
      </c>
      <c r="D131" s="75"/>
      <c r="E131" s="75"/>
      <c r="F131" s="4"/>
      <c r="G131" s="4"/>
      <c r="H131" s="4"/>
      <c r="I131" s="4"/>
    </row>
    <row r="132" spans="1:9" x14ac:dyDescent="0.2">
      <c r="A132" s="54"/>
      <c r="B132" s="129" t="s">
        <v>618</v>
      </c>
      <c r="C132" s="59"/>
      <c r="D132" s="58">
        <v>3</v>
      </c>
      <c r="E132" s="58">
        <v>3</v>
      </c>
      <c r="F132" s="4"/>
      <c r="G132" s="4"/>
      <c r="H132" s="4"/>
      <c r="I132" s="4"/>
    </row>
    <row r="133" spans="1:9" x14ac:dyDescent="0.2">
      <c r="A133" s="54"/>
      <c r="B133" s="76" t="s">
        <v>619</v>
      </c>
      <c r="C133" s="75">
        <v>3</v>
      </c>
      <c r="D133" s="75"/>
      <c r="E133" s="75"/>
      <c r="F133" s="4"/>
      <c r="G133" s="4"/>
      <c r="H133" s="4"/>
      <c r="I133" s="4"/>
    </row>
    <row r="134" spans="1:9" x14ac:dyDescent="0.2">
      <c r="A134" s="54"/>
      <c r="B134" s="129" t="s">
        <v>620</v>
      </c>
      <c r="C134" s="59"/>
      <c r="D134" s="58">
        <v>18</v>
      </c>
      <c r="E134" s="58">
        <v>18</v>
      </c>
      <c r="F134" s="4"/>
      <c r="G134" s="4"/>
      <c r="H134" s="4"/>
      <c r="I134" s="4"/>
    </row>
    <row r="135" spans="1:9" x14ac:dyDescent="0.2">
      <c r="A135" s="54"/>
      <c r="B135" s="76" t="s">
        <v>621</v>
      </c>
      <c r="C135" s="75">
        <v>5</v>
      </c>
      <c r="D135" s="75"/>
      <c r="E135" s="75"/>
      <c r="F135" s="4"/>
      <c r="G135" s="4"/>
      <c r="H135" s="4"/>
      <c r="I135" s="4"/>
    </row>
    <row r="136" spans="1:9" x14ac:dyDescent="0.2">
      <c r="A136" s="54"/>
      <c r="B136" s="129" t="s">
        <v>622</v>
      </c>
      <c r="C136" s="58"/>
      <c r="D136" s="58">
        <v>47</v>
      </c>
      <c r="E136" s="58">
        <v>47</v>
      </c>
      <c r="F136" s="4"/>
      <c r="G136" s="4"/>
      <c r="H136" s="4"/>
      <c r="I136" s="4"/>
    </row>
    <row r="137" spans="1:9" x14ac:dyDescent="0.2">
      <c r="A137" s="54"/>
      <c r="B137" s="76" t="s">
        <v>623</v>
      </c>
      <c r="C137" s="75">
        <v>3</v>
      </c>
      <c r="D137" s="75"/>
      <c r="E137" s="75"/>
      <c r="F137" s="4"/>
      <c r="G137" s="4"/>
      <c r="H137" s="4"/>
      <c r="I137" s="4"/>
    </row>
    <row r="138" spans="1:9" x14ac:dyDescent="0.2">
      <c r="A138" s="54"/>
      <c r="B138" s="129" t="s">
        <v>624</v>
      </c>
      <c r="C138" s="58"/>
      <c r="D138" s="58">
        <v>18</v>
      </c>
      <c r="E138" s="58">
        <v>18</v>
      </c>
      <c r="F138" s="4"/>
      <c r="G138" s="4"/>
      <c r="H138" s="4"/>
      <c r="I138" s="4"/>
    </row>
    <row r="139" spans="1:9" x14ac:dyDescent="0.2">
      <c r="A139" s="54"/>
      <c r="B139" s="76" t="s">
        <v>625</v>
      </c>
      <c r="C139" s="75">
        <v>1</v>
      </c>
      <c r="D139" s="75"/>
      <c r="E139" s="75"/>
      <c r="F139" s="4"/>
      <c r="G139" s="4"/>
      <c r="H139" s="4"/>
      <c r="I139" s="4"/>
    </row>
    <row r="140" spans="1:9" x14ac:dyDescent="0.2">
      <c r="A140" s="54"/>
      <c r="B140" s="129" t="s">
        <v>626</v>
      </c>
      <c r="C140" s="58"/>
      <c r="D140" s="58">
        <v>9</v>
      </c>
      <c r="E140" s="58">
        <v>9</v>
      </c>
      <c r="F140" s="4"/>
      <c r="G140" s="4"/>
      <c r="H140" s="4"/>
      <c r="I140" s="4"/>
    </row>
    <row r="141" spans="1:9" x14ac:dyDescent="0.2">
      <c r="A141" s="54"/>
      <c r="B141" s="76" t="s">
        <v>627</v>
      </c>
      <c r="C141" s="75">
        <v>3</v>
      </c>
      <c r="D141" s="75"/>
      <c r="E141" s="75"/>
      <c r="F141" s="4"/>
      <c r="G141" s="4"/>
      <c r="H141" s="4"/>
      <c r="I141" s="4"/>
    </row>
    <row r="142" spans="1:9" x14ac:dyDescent="0.2">
      <c r="A142" s="54"/>
      <c r="B142" s="129" t="s">
        <v>628</v>
      </c>
      <c r="C142" s="58"/>
      <c r="D142" s="58">
        <v>5</v>
      </c>
      <c r="E142" s="58">
        <v>5</v>
      </c>
      <c r="F142" s="4"/>
      <c r="G142" s="4"/>
      <c r="H142" s="4"/>
      <c r="I142" s="4"/>
    </row>
    <row r="143" spans="1:9" x14ac:dyDescent="0.2">
      <c r="A143" s="54"/>
      <c r="B143" s="76" t="s">
        <v>629</v>
      </c>
      <c r="C143" s="75">
        <v>9</v>
      </c>
      <c r="D143" s="75"/>
      <c r="E143" s="75"/>
      <c r="F143" s="4"/>
      <c r="G143" s="4"/>
      <c r="H143" s="4"/>
      <c r="I143" s="4"/>
    </row>
    <row r="144" spans="1:9" x14ac:dyDescent="0.2">
      <c r="A144" s="54"/>
      <c r="B144" s="80" t="s">
        <v>630</v>
      </c>
      <c r="C144" s="81"/>
      <c r="D144" s="81">
        <v>3</v>
      </c>
      <c r="E144" s="81">
        <v>3</v>
      </c>
      <c r="F144" s="4"/>
      <c r="G144" s="4"/>
      <c r="H144" s="4"/>
      <c r="I144" s="4"/>
    </row>
    <row r="145" spans="1:7" x14ac:dyDescent="0.2">
      <c r="A145" s="54"/>
      <c r="B145" s="95" t="s">
        <v>631</v>
      </c>
      <c r="C145" s="96">
        <v>15</v>
      </c>
      <c r="D145" s="96"/>
      <c r="E145" s="96"/>
    </row>
    <row r="146" spans="1:7" x14ac:dyDescent="0.2">
      <c r="A146" s="54"/>
      <c r="B146" s="191" t="s">
        <v>2</v>
      </c>
      <c r="C146" s="192">
        <f>SUM(C125:C145)</f>
        <v>52</v>
      </c>
      <c r="D146" s="192">
        <f>SUM(D125:D145)</f>
        <v>289</v>
      </c>
      <c r="E146" s="192"/>
      <c r="F146" s="174">
        <f>SUM(C146:D146)</f>
        <v>341</v>
      </c>
      <c r="G146" s="109" t="s">
        <v>903</v>
      </c>
    </row>
    <row r="147" spans="1:7" ht="13.5" thickBot="1" x14ac:dyDescent="0.25">
      <c r="A147" s="34"/>
      <c r="B147" s="172" t="s">
        <v>3</v>
      </c>
      <c r="C147" s="161">
        <f>(C146/F146)*100</f>
        <v>15.249266862170089</v>
      </c>
      <c r="D147" s="161">
        <f>(D146/F146)*100</f>
        <v>84.750733137829911</v>
      </c>
      <c r="E147" s="161"/>
      <c r="F147" s="162"/>
      <c r="G147" s="116"/>
    </row>
  </sheetData>
  <phoneticPr fontId="4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73" workbookViewId="0">
      <selection activeCell="G93" sqref="G93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491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78"/>
      <c r="B3" s="193" t="s">
        <v>388</v>
      </c>
      <c r="C3" s="100"/>
      <c r="D3" s="100"/>
      <c r="E3" s="100">
        <v>6</v>
      </c>
      <c r="F3" s="100"/>
      <c r="G3" s="100"/>
    </row>
    <row r="4" spans="1:7" x14ac:dyDescent="0.2">
      <c r="A4" s="99" t="s">
        <v>382</v>
      </c>
      <c r="B4" s="48" t="s">
        <v>389</v>
      </c>
      <c r="C4" s="58"/>
      <c r="D4" s="58">
        <v>3</v>
      </c>
      <c r="E4" s="58"/>
      <c r="F4" s="54"/>
      <c r="G4" s="58"/>
    </row>
    <row r="5" spans="1:7" x14ac:dyDescent="0.2">
      <c r="A5" s="99" t="s">
        <v>493</v>
      </c>
      <c r="B5" s="48" t="s">
        <v>390</v>
      </c>
      <c r="C5" s="58"/>
      <c r="D5" s="58"/>
      <c r="E5" s="58">
        <v>3</v>
      </c>
      <c r="F5" s="54"/>
      <c r="G5" s="48" t="s">
        <v>181</v>
      </c>
    </row>
    <row r="6" spans="1:7" x14ac:dyDescent="0.2">
      <c r="A6" s="99" t="s">
        <v>381</v>
      </c>
      <c r="B6" s="48" t="s">
        <v>391</v>
      </c>
      <c r="C6" s="58"/>
      <c r="D6" s="58">
        <v>2</v>
      </c>
      <c r="E6" s="58"/>
      <c r="F6" s="69" t="s">
        <v>398</v>
      </c>
      <c r="G6" s="58"/>
    </row>
    <row r="7" spans="1:7" x14ac:dyDescent="0.2">
      <c r="A7" s="99" t="s">
        <v>494</v>
      </c>
      <c r="B7" s="76" t="s">
        <v>392</v>
      </c>
      <c r="C7" s="75">
        <v>10</v>
      </c>
      <c r="D7" s="75"/>
      <c r="E7" s="75"/>
      <c r="F7" s="75"/>
      <c r="G7" s="75"/>
    </row>
    <row r="8" spans="1:7" x14ac:dyDescent="0.2">
      <c r="A8" s="143"/>
      <c r="B8" s="48" t="s">
        <v>393</v>
      </c>
      <c r="C8" s="58"/>
      <c r="D8" s="58"/>
      <c r="E8" s="58">
        <v>6</v>
      </c>
      <c r="F8" s="58">
        <v>6</v>
      </c>
      <c r="G8" s="48" t="s">
        <v>181</v>
      </c>
    </row>
    <row r="9" spans="1:7" x14ac:dyDescent="0.2">
      <c r="A9" s="99"/>
      <c r="B9" s="76" t="s">
        <v>394</v>
      </c>
      <c r="C9" s="75">
        <v>5</v>
      </c>
      <c r="D9" s="75"/>
      <c r="E9" s="75"/>
      <c r="F9" s="75"/>
      <c r="G9" s="75"/>
    </row>
    <row r="10" spans="1:7" x14ac:dyDescent="0.2">
      <c r="A10" s="130"/>
      <c r="B10" s="48" t="s">
        <v>395</v>
      </c>
      <c r="C10" s="58"/>
      <c r="D10" s="58"/>
      <c r="E10" s="58">
        <v>17</v>
      </c>
      <c r="F10" s="58">
        <v>17</v>
      </c>
      <c r="G10" s="48" t="s">
        <v>401</v>
      </c>
    </row>
    <row r="11" spans="1:7" x14ac:dyDescent="0.2">
      <c r="A11" s="130"/>
      <c r="B11" s="76" t="s">
        <v>396</v>
      </c>
      <c r="C11" s="75">
        <v>8</v>
      </c>
      <c r="D11" s="75"/>
      <c r="E11" s="75"/>
      <c r="F11" s="75"/>
      <c r="G11" s="75"/>
    </row>
    <row r="12" spans="1:7" x14ac:dyDescent="0.2">
      <c r="A12" s="54"/>
      <c r="B12" s="208" t="s">
        <v>397</v>
      </c>
      <c r="C12" s="53"/>
      <c r="D12" s="53"/>
      <c r="E12" s="53">
        <v>25</v>
      </c>
      <c r="F12" s="208" t="s">
        <v>399</v>
      </c>
      <c r="G12" s="208" t="s">
        <v>400</v>
      </c>
    </row>
    <row r="13" spans="1:7" x14ac:dyDescent="0.2">
      <c r="A13" s="130"/>
      <c r="B13" s="87" t="s">
        <v>2</v>
      </c>
      <c r="C13" s="91">
        <f>SUM(C3:C12)</f>
        <v>23</v>
      </c>
      <c r="D13" s="91">
        <f>SUM(D3:D12)</f>
        <v>5</v>
      </c>
      <c r="E13" s="91">
        <f>SUM(E3:E12)</f>
        <v>57</v>
      </c>
      <c r="F13" s="168">
        <f>SUM(C13:E13)</f>
        <v>85</v>
      </c>
      <c r="G13" s="209" t="s">
        <v>903</v>
      </c>
    </row>
    <row r="14" spans="1:7" ht="13.5" thickBot="1" x14ac:dyDescent="0.25">
      <c r="A14" s="55"/>
      <c r="B14" s="90" t="s">
        <v>3</v>
      </c>
      <c r="C14" s="226">
        <f>(C13/F13)*100</f>
        <v>27.058823529411764</v>
      </c>
      <c r="D14" s="226">
        <f>(D13/F13)*100</f>
        <v>5.8823529411764701</v>
      </c>
      <c r="E14" s="226">
        <f>(E13/F13)*100</f>
        <v>67.058823529411754</v>
      </c>
      <c r="F14" s="196"/>
      <c r="G14" s="210"/>
    </row>
    <row r="15" spans="1:7" x14ac:dyDescent="0.2">
      <c r="A15" s="130"/>
      <c r="B15" s="69" t="s">
        <v>402</v>
      </c>
      <c r="C15" s="57"/>
      <c r="D15" s="57"/>
      <c r="E15" s="57">
        <v>49</v>
      </c>
      <c r="F15" s="205"/>
      <c r="G15" s="69" t="s">
        <v>184</v>
      </c>
    </row>
    <row r="16" spans="1:7" x14ac:dyDescent="0.2">
      <c r="A16" s="99" t="s">
        <v>384</v>
      </c>
      <c r="B16" s="48" t="s">
        <v>403</v>
      </c>
      <c r="C16" s="58"/>
      <c r="D16" s="58">
        <v>4</v>
      </c>
      <c r="E16" s="58"/>
      <c r="F16" s="54"/>
      <c r="G16" s="58"/>
    </row>
    <row r="17" spans="1:7" x14ac:dyDescent="0.2">
      <c r="A17" s="99" t="s">
        <v>385</v>
      </c>
      <c r="B17" s="48" t="s">
        <v>404</v>
      </c>
      <c r="C17" s="58"/>
      <c r="D17" s="58"/>
      <c r="E17" s="58">
        <v>20</v>
      </c>
      <c r="F17" s="69" t="s">
        <v>448</v>
      </c>
      <c r="G17" s="48" t="s">
        <v>184</v>
      </c>
    </row>
    <row r="18" spans="1:7" x14ac:dyDescent="0.2">
      <c r="A18" s="99" t="s">
        <v>386</v>
      </c>
      <c r="B18" s="76" t="s">
        <v>447</v>
      </c>
      <c r="C18" s="75">
        <v>4</v>
      </c>
      <c r="D18" s="75"/>
      <c r="E18" s="75"/>
      <c r="F18" s="75"/>
      <c r="G18" s="75"/>
    </row>
    <row r="19" spans="1:7" x14ac:dyDescent="0.2">
      <c r="A19" s="130"/>
      <c r="B19" s="48" t="s">
        <v>405</v>
      </c>
      <c r="C19" s="58"/>
      <c r="D19" s="58">
        <v>16</v>
      </c>
      <c r="E19" s="58"/>
      <c r="F19" s="58">
        <v>16</v>
      </c>
      <c r="G19" s="58"/>
    </row>
    <row r="20" spans="1:7" x14ac:dyDescent="0.2">
      <c r="A20" s="130"/>
      <c r="B20" s="76" t="s">
        <v>406</v>
      </c>
      <c r="C20" s="75">
        <v>2</v>
      </c>
      <c r="D20" s="75"/>
      <c r="E20" s="75"/>
      <c r="F20" s="75"/>
      <c r="G20" s="75"/>
    </row>
    <row r="21" spans="1:7" x14ac:dyDescent="0.2">
      <c r="A21" s="130"/>
      <c r="B21" s="48" t="s">
        <v>407</v>
      </c>
      <c r="C21" s="58"/>
      <c r="D21" s="58">
        <v>10</v>
      </c>
      <c r="E21" s="58"/>
      <c r="F21" s="53"/>
      <c r="G21" s="58"/>
    </row>
    <row r="22" spans="1:7" x14ac:dyDescent="0.2">
      <c r="A22" s="130"/>
      <c r="B22" s="48" t="s">
        <v>408</v>
      </c>
      <c r="C22" s="58"/>
      <c r="D22" s="58"/>
      <c r="E22" s="58">
        <v>12</v>
      </c>
      <c r="F22" s="54"/>
      <c r="G22" s="48" t="s">
        <v>401</v>
      </c>
    </row>
    <row r="23" spans="1:7" x14ac:dyDescent="0.2">
      <c r="A23" s="130"/>
      <c r="B23" s="48" t="s">
        <v>409</v>
      </c>
      <c r="C23" s="58"/>
      <c r="D23" s="58">
        <v>5</v>
      </c>
      <c r="E23" s="58"/>
      <c r="F23" s="54"/>
      <c r="G23" s="58"/>
    </row>
    <row r="24" spans="1:7" x14ac:dyDescent="0.2">
      <c r="A24" s="130"/>
      <c r="B24" s="48" t="s">
        <v>410</v>
      </c>
      <c r="C24" s="58"/>
      <c r="D24" s="59"/>
      <c r="E24" s="58">
        <v>2</v>
      </c>
      <c r="F24" s="54"/>
      <c r="G24" s="48" t="s">
        <v>181</v>
      </c>
    </row>
    <row r="25" spans="1:7" x14ac:dyDescent="0.2">
      <c r="A25" s="130"/>
      <c r="B25" s="48" t="s">
        <v>411</v>
      </c>
      <c r="C25" s="58"/>
      <c r="D25" s="58">
        <v>17</v>
      </c>
      <c r="E25" s="58"/>
      <c r="F25" s="54"/>
      <c r="G25" s="58"/>
    </row>
    <row r="26" spans="1:7" x14ac:dyDescent="0.2">
      <c r="A26" s="130"/>
      <c r="B26" s="48" t="s">
        <v>412</v>
      </c>
      <c r="C26" s="58"/>
      <c r="D26" s="59"/>
      <c r="E26" s="58">
        <v>6</v>
      </c>
      <c r="F26" s="54"/>
      <c r="G26" s="48" t="s">
        <v>181</v>
      </c>
    </row>
    <row r="27" spans="1:7" x14ac:dyDescent="0.2">
      <c r="A27" s="130"/>
      <c r="B27" s="48" t="s">
        <v>413</v>
      </c>
      <c r="C27" s="58"/>
      <c r="D27" s="58">
        <v>3</v>
      </c>
      <c r="E27" s="58"/>
      <c r="F27" s="54"/>
      <c r="G27" s="58"/>
    </row>
    <row r="28" spans="1:7" x14ac:dyDescent="0.2">
      <c r="A28" s="130"/>
      <c r="B28" s="48" t="s">
        <v>414</v>
      </c>
      <c r="C28" s="58"/>
      <c r="D28" s="58"/>
      <c r="E28" s="58">
        <v>9</v>
      </c>
      <c r="F28" s="57">
        <v>58</v>
      </c>
      <c r="G28" s="48" t="s">
        <v>401</v>
      </c>
    </row>
    <row r="29" spans="1:7" x14ac:dyDescent="0.2">
      <c r="A29" s="178"/>
      <c r="B29" s="76" t="s">
        <v>415</v>
      </c>
      <c r="C29" s="75">
        <v>13</v>
      </c>
      <c r="D29" s="75"/>
      <c r="E29" s="75"/>
      <c r="F29" s="75"/>
      <c r="G29" s="75"/>
    </row>
    <row r="30" spans="1:7" x14ac:dyDescent="0.2">
      <c r="A30" s="180"/>
      <c r="B30" s="48" t="s">
        <v>416</v>
      </c>
      <c r="C30" s="58"/>
      <c r="D30" s="58"/>
      <c r="E30" s="58">
        <v>3</v>
      </c>
      <c r="F30" s="53"/>
      <c r="G30" s="48" t="s">
        <v>401</v>
      </c>
    </row>
    <row r="31" spans="1:7" x14ac:dyDescent="0.2">
      <c r="A31" s="180"/>
      <c r="B31" s="211" t="s">
        <v>417</v>
      </c>
      <c r="C31" s="60"/>
      <c r="D31" s="60">
        <v>13</v>
      </c>
      <c r="E31" s="61"/>
      <c r="F31" s="54"/>
      <c r="G31" s="58"/>
    </row>
    <row r="32" spans="1:7" x14ac:dyDescent="0.2">
      <c r="A32" s="130"/>
      <c r="B32" s="48" t="s">
        <v>418</v>
      </c>
      <c r="C32" s="58"/>
      <c r="D32" s="59"/>
      <c r="E32" s="61">
        <v>3</v>
      </c>
      <c r="F32" s="54"/>
      <c r="G32" s="48" t="s">
        <v>181</v>
      </c>
    </row>
    <row r="33" spans="1:7" x14ac:dyDescent="0.2">
      <c r="A33" s="130"/>
      <c r="B33" s="48" t="s">
        <v>419</v>
      </c>
      <c r="C33" s="58"/>
      <c r="D33" s="58">
        <v>6</v>
      </c>
      <c r="E33" s="61"/>
      <c r="F33" s="54"/>
      <c r="G33" s="58"/>
    </row>
    <row r="34" spans="1:7" x14ac:dyDescent="0.2">
      <c r="A34" s="130"/>
      <c r="B34" s="48" t="s">
        <v>420</v>
      </c>
      <c r="C34" s="58"/>
      <c r="D34" s="59"/>
      <c r="E34" s="61">
        <v>3</v>
      </c>
      <c r="F34" s="54"/>
      <c r="G34" s="48" t="s">
        <v>401</v>
      </c>
    </row>
    <row r="35" spans="1:7" x14ac:dyDescent="0.2">
      <c r="A35" s="130"/>
      <c r="B35" s="48" t="s">
        <v>421</v>
      </c>
      <c r="C35" s="58"/>
      <c r="D35" s="58">
        <v>10</v>
      </c>
      <c r="E35" s="61"/>
      <c r="F35" s="57">
        <v>38</v>
      </c>
      <c r="G35" s="58"/>
    </row>
    <row r="36" spans="1:7" x14ac:dyDescent="0.2">
      <c r="A36" s="130"/>
      <c r="B36" s="76" t="s">
        <v>422</v>
      </c>
      <c r="C36" s="75">
        <v>11</v>
      </c>
      <c r="D36" s="75"/>
      <c r="E36" s="77"/>
      <c r="F36" s="75"/>
      <c r="G36" s="75"/>
    </row>
    <row r="37" spans="1:7" x14ac:dyDescent="0.2">
      <c r="A37" s="130"/>
      <c r="B37" s="48" t="s">
        <v>423</v>
      </c>
      <c r="C37" s="58"/>
      <c r="D37" s="58"/>
      <c r="E37" s="61">
        <v>4</v>
      </c>
      <c r="F37" s="58">
        <v>4</v>
      </c>
      <c r="G37" s="129" t="s">
        <v>185</v>
      </c>
    </row>
    <row r="38" spans="1:7" x14ac:dyDescent="0.2">
      <c r="A38" s="130"/>
      <c r="B38" s="76" t="s">
        <v>424</v>
      </c>
      <c r="C38" s="75">
        <v>10</v>
      </c>
      <c r="D38" s="75"/>
      <c r="E38" s="77"/>
      <c r="F38" s="75"/>
      <c r="G38" s="75"/>
    </row>
    <row r="39" spans="1:7" x14ac:dyDescent="0.2">
      <c r="A39" s="130"/>
      <c r="B39" s="48" t="s">
        <v>425</v>
      </c>
      <c r="C39" s="58"/>
      <c r="D39" s="58">
        <v>6</v>
      </c>
      <c r="E39" s="61"/>
      <c r="F39" s="58">
        <v>6</v>
      </c>
      <c r="G39" s="58"/>
    </row>
    <row r="40" spans="1:7" x14ac:dyDescent="0.2">
      <c r="A40" s="130"/>
      <c r="B40" s="76" t="s">
        <v>426</v>
      </c>
      <c r="C40" s="75">
        <v>8</v>
      </c>
      <c r="D40" s="75"/>
      <c r="E40" s="77"/>
      <c r="F40" s="75"/>
      <c r="G40" s="75"/>
    </row>
    <row r="41" spans="1:7" x14ac:dyDescent="0.2">
      <c r="A41" s="130"/>
      <c r="B41" s="129" t="s">
        <v>427</v>
      </c>
      <c r="C41" s="59"/>
      <c r="D41" s="59">
        <v>4</v>
      </c>
      <c r="E41" s="62"/>
      <c r="F41" s="59">
        <v>4</v>
      </c>
      <c r="G41" s="59"/>
    </row>
    <row r="42" spans="1:7" x14ac:dyDescent="0.2">
      <c r="A42" s="130"/>
      <c r="B42" s="76" t="s">
        <v>241</v>
      </c>
      <c r="C42" s="75">
        <v>7</v>
      </c>
      <c r="D42" s="75"/>
      <c r="E42" s="77"/>
      <c r="F42" s="75"/>
      <c r="G42" s="75"/>
    </row>
    <row r="43" spans="1:7" x14ac:dyDescent="0.2">
      <c r="A43" s="178"/>
      <c r="B43" s="129" t="s">
        <v>428</v>
      </c>
      <c r="C43" s="59"/>
      <c r="D43" s="59">
        <v>4</v>
      </c>
      <c r="E43" s="62"/>
      <c r="F43" s="206"/>
      <c r="G43" s="59"/>
    </row>
    <row r="44" spans="1:7" x14ac:dyDescent="0.2">
      <c r="A44" s="180"/>
      <c r="B44" s="129" t="s">
        <v>429</v>
      </c>
      <c r="C44" s="59"/>
      <c r="D44" s="59"/>
      <c r="E44" s="62">
        <v>3</v>
      </c>
      <c r="F44" s="63"/>
      <c r="G44" s="129" t="s">
        <v>185</v>
      </c>
    </row>
    <row r="45" spans="1:7" x14ac:dyDescent="0.2">
      <c r="A45" s="180"/>
      <c r="B45" s="212" t="s">
        <v>430</v>
      </c>
      <c r="C45" s="93"/>
      <c r="D45" s="82">
        <v>12</v>
      </c>
      <c r="E45" s="82"/>
      <c r="F45" s="83">
        <v>19</v>
      </c>
      <c r="G45" s="81"/>
    </row>
    <row r="46" spans="1:7" x14ac:dyDescent="0.2">
      <c r="A46" s="180"/>
      <c r="B46" s="76" t="s">
        <v>431</v>
      </c>
      <c r="C46" s="75">
        <v>6</v>
      </c>
      <c r="D46" s="75"/>
      <c r="E46" s="77"/>
      <c r="F46" s="75"/>
      <c r="G46" s="75"/>
    </row>
    <row r="47" spans="1:7" x14ac:dyDescent="0.2">
      <c r="A47" s="130"/>
      <c r="B47" s="129" t="s">
        <v>432</v>
      </c>
      <c r="C47" s="59"/>
      <c r="D47" s="59">
        <v>8</v>
      </c>
      <c r="E47" s="62"/>
      <c r="F47" s="206"/>
      <c r="G47" s="59"/>
    </row>
    <row r="48" spans="1:7" x14ac:dyDescent="0.2">
      <c r="A48" s="130"/>
      <c r="B48" s="129" t="s">
        <v>104</v>
      </c>
      <c r="C48" s="59"/>
      <c r="D48" s="59"/>
      <c r="E48" s="62">
        <v>4</v>
      </c>
      <c r="F48" s="70">
        <v>12</v>
      </c>
      <c r="G48" s="129" t="s">
        <v>185</v>
      </c>
    </row>
    <row r="49" spans="1:7" x14ac:dyDescent="0.2">
      <c r="A49" s="130"/>
      <c r="B49" s="76" t="s">
        <v>433</v>
      </c>
      <c r="C49" s="75">
        <v>7</v>
      </c>
      <c r="D49" s="75"/>
      <c r="E49" s="77"/>
      <c r="F49" s="75"/>
      <c r="G49" s="75"/>
    </row>
    <row r="50" spans="1:7" x14ac:dyDescent="0.2">
      <c r="A50" s="130"/>
      <c r="B50" s="129" t="s">
        <v>434</v>
      </c>
      <c r="C50" s="59"/>
      <c r="D50" s="59">
        <v>5</v>
      </c>
      <c r="E50" s="62"/>
      <c r="F50" s="59">
        <v>5</v>
      </c>
      <c r="G50" s="59"/>
    </row>
    <row r="51" spans="1:7" x14ac:dyDescent="0.2">
      <c r="A51" s="130"/>
      <c r="B51" s="76" t="s">
        <v>435</v>
      </c>
      <c r="C51" s="75">
        <v>10</v>
      </c>
      <c r="D51" s="75"/>
      <c r="E51" s="77"/>
      <c r="F51" s="75"/>
      <c r="G51" s="75"/>
    </row>
    <row r="52" spans="1:7" x14ac:dyDescent="0.2">
      <c r="A52" s="130"/>
      <c r="B52" s="129" t="s">
        <v>436</v>
      </c>
      <c r="C52" s="59"/>
      <c r="D52" s="59"/>
      <c r="E52" s="62">
        <v>16</v>
      </c>
      <c r="F52" s="59">
        <v>16</v>
      </c>
      <c r="G52" s="129" t="s">
        <v>400</v>
      </c>
    </row>
    <row r="53" spans="1:7" x14ac:dyDescent="0.2">
      <c r="A53" s="130"/>
      <c r="B53" s="76" t="s">
        <v>437</v>
      </c>
      <c r="C53" s="75">
        <v>7</v>
      </c>
      <c r="D53" s="75"/>
      <c r="E53" s="77"/>
      <c r="F53" s="75"/>
      <c r="G53" s="75"/>
    </row>
    <row r="54" spans="1:7" x14ac:dyDescent="0.2">
      <c r="A54" s="130"/>
      <c r="B54" s="129" t="s">
        <v>438</v>
      </c>
      <c r="C54" s="59"/>
      <c r="D54" s="59">
        <v>15</v>
      </c>
      <c r="E54" s="62"/>
      <c r="F54" s="206"/>
      <c r="G54" s="59"/>
    </row>
    <row r="55" spans="1:7" x14ac:dyDescent="0.2">
      <c r="A55" s="130"/>
      <c r="B55" s="129" t="s">
        <v>439</v>
      </c>
      <c r="C55" s="59"/>
      <c r="D55" s="59"/>
      <c r="E55" s="62">
        <v>2</v>
      </c>
      <c r="F55" s="63"/>
      <c r="G55" s="129" t="s">
        <v>181</v>
      </c>
    </row>
    <row r="56" spans="1:7" x14ac:dyDescent="0.2">
      <c r="A56" s="130"/>
      <c r="B56" s="129" t="s">
        <v>440</v>
      </c>
      <c r="C56" s="59"/>
      <c r="D56" s="59">
        <v>4</v>
      </c>
      <c r="E56" s="62"/>
      <c r="F56" s="63"/>
      <c r="G56" s="59"/>
    </row>
    <row r="57" spans="1:7" x14ac:dyDescent="0.2">
      <c r="A57" s="130"/>
      <c r="B57" s="129" t="s">
        <v>441</v>
      </c>
      <c r="C57" s="59"/>
      <c r="D57" s="59"/>
      <c r="E57" s="62">
        <v>2</v>
      </c>
      <c r="F57" s="63"/>
      <c r="G57" s="129" t="s">
        <v>185</v>
      </c>
    </row>
    <row r="58" spans="1:7" x14ac:dyDescent="0.2">
      <c r="A58" s="130"/>
      <c r="B58" s="129" t="s">
        <v>442</v>
      </c>
      <c r="C58" s="59"/>
      <c r="D58" s="59">
        <v>2</v>
      </c>
      <c r="E58" s="62"/>
      <c r="F58" s="70">
        <v>25</v>
      </c>
      <c r="G58" s="59"/>
    </row>
    <row r="59" spans="1:7" x14ac:dyDescent="0.2">
      <c r="A59" s="130"/>
      <c r="B59" s="76" t="s">
        <v>443</v>
      </c>
      <c r="C59" s="75">
        <v>16</v>
      </c>
      <c r="D59" s="75"/>
      <c r="E59" s="77"/>
      <c r="F59" s="75"/>
      <c r="G59" s="75"/>
    </row>
    <row r="60" spans="1:7" x14ac:dyDescent="0.2">
      <c r="A60" s="130"/>
      <c r="B60" s="129" t="s">
        <v>444</v>
      </c>
      <c r="C60" s="59"/>
      <c r="D60" s="59"/>
      <c r="E60" s="62">
        <v>14</v>
      </c>
      <c r="F60" s="59">
        <v>14</v>
      </c>
      <c r="G60" s="129" t="s">
        <v>181</v>
      </c>
    </row>
    <row r="61" spans="1:7" x14ac:dyDescent="0.2">
      <c r="A61" s="130"/>
      <c r="B61" s="76" t="s">
        <v>445</v>
      </c>
      <c r="C61" s="75">
        <v>6</v>
      </c>
      <c r="D61" s="75"/>
      <c r="E61" s="77"/>
      <c r="F61" s="75"/>
      <c r="G61" s="75"/>
    </row>
    <row r="62" spans="1:7" x14ac:dyDescent="0.2">
      <c r="A62" s="54"/>
      <c r="B62" s="129" t="s">
        <v>446</v>
      </c>
      <c r="C62" s="59"/>
      <c r="D62" s="59">
        <v>16</v>
      </c>
      <c r="E62" s="62"/>
      <c r="F62" s="59"/>
      <c r="G62" s="59"/>
    </row>
    <row r="63" spans="1:7" x14ac:dyDescent="0.2">
      <c r="A63" s="130"/>
      <c r="B63" s="183" t="s">
        <v>2</v>
      </c>
      <c r="C63" s="91">
        <f>SUM(C15:C62)</f>
        <v>107</v>
      </c>
      <c r="D63" s="91">
        <f>SUM(D15:D62)</f>
        <v>160</v>
      </c>
      <c r="E63" s="91">
        <f>SUM(E15:E62)</f>
        <v>152</v>
      </c>
      <c r="F63" s="168">
        <f>SUM(C63:E63)</f>
        <v>419</v>
      </c>
      <c r="G63" s="109" t="s">
        <v>903</v>
      </c>
    </row>
    <row r="64" spans="1:7" ht="13.5" thickBot="1" x14ac:dyDescent="0.25">
      <c r="A64" s="213"/>
      <c r="B64" s="114" t="s">
        <v>3</v>
      </c>
      <c r="C64" s="226">
        <f>(C63/F63)*100</f>
        <v>25.536992840095461</v>
      </c>
      <c r="D64" s="226">
        <f>(D63/F63)*100</f>
        <v>38.186157517899758</v>
      </c>
      <c r="E64" s="226">
        <f>(E63/F63)*100</f>
        <v>36.27684964200477</v>
      </c>
      <c r="F64" s="196"/>
      <c r="G64" s="116"/>
    </row>
    <row r="65" spans="1:7" x14ac:dyDescent="0.2">
      <c r="A65" s="32"/>
      <c r="B65" s="22"/>
      <c r="C65" s="22"/>
      <c r="D65" s="22"/>
      <c r="E65" s="22"/>
      <c r="F65" s="14"/>
      <c r="G65" s="14"/>
    </row>
    <row r="66" spans="1:7" x14ac:dyDescent="0.2">
      <c r="A66" s="29" t="s">
        <v>461</v>
      </c>
      <c r="B66" s="4"/>
      <c r="C66" s="4"/>
      <c r="D66" s="4"/>
      <c r="E66" s="4"/>
      <c r="F66" s="14"/>
      <c r="G66" s="14"/>
    </row>
    <row r="67" spans="1:7" ht="51.75" thickBot="1" x14ac:dyDescent="0.25">
      <c r="A67" s="133" t="s">
        <v>129</v>
      </c>
      <c r="B67" s="105" t="s">
        <v>74</v>
      </c>
      <c r="C67" s="104" t="s">
        <v>77</v>
      </c>
      <c r="D67" s="104" t="s">
        <v>347</v>
      </c>
      <c r="E67" s="104" t="s">
        <v>145</v>
      </c>
      <c r="F67" s="14"/>
      <c r="G67" s="14"/>
    </row>
    <row r="68" spans="1:7" ht="13.5" thickTop="1" x14ac:dyDescent="0.2">
      <c r="A68" s="100"/>
      <c r="B68" s="416" t="s">
        <v>1628</v>
      </c>
      <c r="C68" s="417"/>
      <c r="D68" s="417">
        <v>16</v>
      </c>
      <c r="E68" s="417"/>
      <c r="F68" s="14"/>
      <c r="G68" s="14"/>
    </row>
    <row r="69" spans="1:7" x14ac:dyDescent="0.2">
      <c r="A69" s="130"/>
      <c r="B69" s="215" t="s">
        <v>462</v>
      </c>
      <c r="C69" s="64"/>
      <c r="D69" s="62">
        <v>15</v>
      </c>
      <c r="E69" s="62">
        <v>31</v>
      </c>
      <c r="F69" s="14"/>
      <c r="G69" s="14"/>
    </row>
    <row r="70" spans="1:7" x14ac:dyDescent="0.2">
      <c r="A70" s="130"/>
      <c r="B70" s="214" t="s">
        <v>464</v>
      </c>
      <c r="C70" s="77">
        <v>3</v>
      </c>
      <c r="D70" s="77"/>
      <c r="E70" s="77"/>
      <c r="F70" s="14"/>
      <c r="G70" s="14"/>
    </row>
    <row r="71" spans="1:7" x14ac:dyDescent="0.2">
      <c r="A71" s="99" t="s">
        <v>384</v>
      </c>
      <c r="B71" s="215" t="s">
        <v>465</v>
      </c>
      <c r="C71" s="62"/>
      <c r="D71" s="62">
        <v>28</v>
      </c>
      <c r="E71" s="62">
        <v>28</v>
      </c>
      <c r="F71" s="14"/>
      <c r="G71" s="14"/>
    </row>
    <row r="72" spans="1:7" x14ac:dyDescent="0.2">
      <c r="A72" s="99" t="s">
        <v>385</v>
      </c>
      <c r="B72" s="214" t="s">
        <v>466</v>
      </c>
      <c r="C72" s="77">
        <v>7</v>
      </c>
      <c r="D72" s="77"/>
      <c r="E72" s="77"/>
      <c r="F72" s="14"/>
      <c r="G72" s="14"/>
    </row>
    <row r="73" spans="1:7" x14ac:dyDescent="0.2">
      <c r="A73" s="99" t="s">
        <v>386</v>
      </c>
      <c r="B73" s="215" t="s">
        <v>467</v>
      </c>
      <c r="C73" s="62"/>
      <c r="D73" s="62">
        <v>28</v>
      </c>
      <c r="E73" s="62">
        <v>28</v>
      </c>
      <c r="F73" s="14"/>
      <c r="G73" s="14"/>
    </row>
    <row r="74" spans="1:7" x14ac:dyDescent="0.2">
      <c r="A74" s="130"/>
      <c r="B74" s="214" t="s">
        <v>468</v>
      </c>
      <c r="C74" s="77">
        <v>4</v>
      </c>
      <c r="D74" s="77"/>
      <c r="E74" s="77"/>
      <c r="F74" s="14"/>
      <c r="G74" s="14"/>
    </row>
    <row r="75" spans="1:7" x14ac:dyDescent="0.2">
      <c r="A75" s="130"/>
      <c r="B75" s="215" t="s">
        <v>469</v>
      </c>
      <c r="C75" s="216" t="s">
        <v>463</v>
      </c>
      <c r="D75" s="62">
        <v>28</v>
      </c>
      <c r="E75" s="62">
        <v>28</v>
      </c>
      <c r="F75" s="14"/>
      <c r="G75" s="14"/>
    </row>
    <row r="76" spans="1:7" x14ac:dyDescent="0.2">
      <c r="A76" s="130"/>
      <c r="B76" s="214" t="s">
        <v>470</v>
      </c>
      <c r="C76" s="77">
        <v>3</v>
      </c>
      <c r="D76" s="77"/>
      <c r="E76" s="77"/>
      <c r="F76" s="14"/>
      <c r="G76" s="14"/>
    </row>
    <row r="77" spans="1:7" x14ac:dyDescent="0.2">
      <c r="A77" s="130"/>
      <c r="B77" s="215" t="s">
        <v>471</v>
      </c>
      <c r="C77" s="62"/>
      <c r="D77" s="62">
        <v>49</v>
      </c>
      <c r="E77" s="62">
        <v>49</v>
      </c>
      <c r="F77" s="14"/>
      <c r="G77" s="14"/>
    </row>
    <row r="78" spans="1:7" x14ac:dyDescent="0.2">
      <c r="A78" s="130"/>
      <c r="B78" s="214" t="s">
        <v>472</v>
      </c>
      <c r="C78" s="77">
        <v>6</v>
      </c>
      <c r="D78" s="77"/>
      <c r="E78" s="77"/>
      <c r="F78" s="14"/>
      <c r="G78" s="14"/>
    </row>
    <row r="79" spans="1:7" x14ac:dyDescent="0.2">
      <c r="A79" s="130"/>
      <c r="B79" s="215" t="s">
        <v>473</v>
      </c>
      <c r="C79" s="62"/>
      <c r="D79" s="62">
        <v>51</v>
      </c>
      <c r="E79" s="62">
        <v>51</v>
      </c>
      <c r="F79" s="14"/>
      <c r="G79" s="14"/>
    </row>
    <row r="80" spans="1:7" x14ac:dyDescent="0.2">
      <c r="A80" s="130"/>
      <c r="B80" s="214" t="s">
        <v>474</v>
      </c>
      <c r="C80" s="77">
        <v>5</v>
      </c>
      <c r="D80" s="77"/>
      <c r="E80" s="77"/>
      <c r="F80" s="14"/>
      <c r="G80" s="14"/>
    </row>
    <row r="81" spans="1:8" x14ac:dyDescent="0.2">
      <c r="A81" s="130"/>
      <c r="B81" s="215" t="s">
        <v>475</v>
      </c>
      <c r="C81" s="62"/>
      <c r="D81" s="62">
        <v>5</v>
      </c>
      <c r="E81" s="62">
        <v>5</v>
      </c>
      <c r="F81" s="14"/>
      <c r="G81" s="14"/>
    </row>
    <row r="82" spans="1:8" x14ac:dyDescent="0.2">
      <c r="A82" s="130"/>
      <c r="B82" s="214" t="s">
        <v>476</v>
      </c>
      <c r="C82" s="77">
        <v>11</v>
      </c>
      <c r="D82" s="77"/>
      <c r="E82" s="77"/>
      <c r="F82" s="14"/>
      <c r="G82" s="14"/>
    </row>
    <row r="83" spans="1:8" x14ac:dyDescent="0.2">
      <c r="A83" s="99" t="s">
        <v>384</v>
      </c>
      <c r="B83" s="215" t="s">
        <v>477</v>
      </c>
      <c r="C83" s="62"/>
      <c r="D83" s="62">
        <v>5</v>
      </c>
      <c r="E83" s="62">
        <v>5</v>
      </c>
      <c r="F83" s="14"/>
      <c r="G83" s="14"/>
    </row>
    <row r="84" spans="1:8" x14ac:dyDescent="0.2">
      <c r="A84" s="99" t="s">
        <v>385</v>
      </c>
      <c r="B84" s="217" t="s">
        <v>478</v>
      </c>
      <c r="C84" s="97">
        <v>38</v>
      </c>
      <c r="D84" s="97"/>
      <c r="E84" s="97"/>
      <c r="F84" s="14"/>
      <c r="G84" s="14"/>
    </row>
    <row r="85" spans="1:8" x14ac:dyDescent="0.2">
      <c r="A85" s="99" t="s">
        <v>386</v>
      </c>
      <c r="B85" s="183" t="s">
        <v>2</v>
      </c>
      <c r="C85" s="222">
        <f>SUM(C70:C84)</f>
        <v>77</v>
      </c>
      <c r="D85" s="222">
        <f t="shared" ref="D85" si="0">SUM(D70:D84)</f>
        <v>194</v>
      </c>
      <c r="E85" s="222"/>
      <c r="F85" s="174">
        <f>SUM(C85:D85)</f>
        <v>271</v>
      </c>
      <c r="G85" s="109" t="s">
        <v>903</v>
      </c>
    </row>
    <row r="86" spans="1:8" ht="13.5" thickBot="1" x14ac:dyDescent="0.25">
      <c r="A86" s="177"/>
      <c r="B86" s="114" t="s">
        <v>3</v>
      </c>
      <c r="C86" s="89">
        <f>(C85/F85)*100</f>
        <v>28.413284132841326</v>
      </c>
      <c r="D86" s="89">
        <f>(D85/F85)*100</f>
        <v>71.586715867158674</v>
      </c>
      <c r="E86" s="89"/>
      <c r="F86" s="162"/>
      <c r="G86" s="116"/>
    </row>
    <row r="87" spans="1:8" x14ac:dyDescent="0.2">
      <c r="A87" s="29"/>
      <c r="B87" s="170"/>
      <c r="C87" s="22"/>
      <c r="D87" s="22"/>
      <c r="E87" s="22"/>
      <c r="F87" s="14"/>
      <c r="G87" s="14"/>
    </row>
    <row r="88" spans="1:8" ht="51.75" thickBot="1" x14ac:dyDescent="0.25">
      <c r="A88" s="110" t="s">
        <v>129</v>
      </c>
      <c r="B88" s="103" t="s">
        <v>74</v>
      </c>
      <c r="C88" s="101" t="s">
        <v>77</v>
      </c>
      <c r="D88" s="101" t="s">
        <v>347</v>
      </c>
      <c r="E88" s="101" t="s">
        <v>145</v>
      </c>
      <c r="F88" s="14"/>
      <c r="G88" s="14"/>
    </row>
    <row r="89" spans="1:8" ht="13.5" thickTop="1" x14ac:dyDescent="0.2">
      <c r="A89" s="218"/>
      <c r="B89" s="219" t="s">
        <v>450</v>
      </c>
      <c r="C89" s="79">
        <v>9</v>
      </c>
      <c r="D89" s="79"/>
      <c r="E89" s="79"/>
      <c r="F89" s="4"/>
      <c r="G89" s="4"/>
      <c r="H89" s="4"/>
    </row>
    <row r="90" spans="1:8" x14ac:dyDescent="0.2">
      <c r="A90" s="140" t="s">
        <v>351</v>
      </c>
      <c r="B90" s="48" t="s">
        <v>451</v>
      </c>
      <c r="C90" s="58"/>
      <c r="D90" s="58">
        <v>5</v>
      </c>
      <c r="E90" s="58">
        <v>5</v>
      </c>
      <c r="F90" s="4"/>
      <c r="G90" s="4"/>
      <c r="H90" s="4"/>
    </row>
    <row r="91" spans="1:8" x14ac:dyDescent="0.2">
      <c r="A91" s="140" t="s">
        <v>352</v>
      </c>
      <c r="B91" s="76" t="s">
        <v>452</v>
      </c>
      <c r="C91" s="75">
        <v>19</v>
      </c>
      <c r="D91" s="75"/>
      <c r="E91" s="75"/>
      <c r="F91" s="4"/>
      <c r="G91" s="4"/>
      <c r="H91" s="4"/>
    </row>
    <row r="92" spans="1:8" x14ac:dyDescent="0.2">
      <c r="A92" s="140" t="s">
        <v>353</v>
      </c>
      <c r="B92" s="48" t="s">
        <v>453</v>
      </c>
      <c r="C92" s="58"/>
      <c r="D92" s="58">
        <v>3</v>
      </c>
      <c r="E92" s="58">
        <v>3</v>
      </c>
      <c r="F92" s="4"/>
      <c r="G92" s="4"/>
      <c r="H92" s="4"/>
    </row>
    <row r="93" spans="1:8" x14ac:dyDescent="0.2">
      <c r="A93" s="142"/>
      <c r="B93" s="76" t="s">
        <v>454</v>
      </c>
      <c r="C93" s="75">
        <v>7</v>
      </c>
      <c r="D93" s="75"/>
      <c r="E93" s="75"/>
      <c r="F93" s="4"/>
      <c r="G93" s="4"/>
      <c r="H93" s="4"/>
    </row>
    <row r="94" spans="1:8" x14ac:dyDescent="0.2">
      <c r="A94" s="141"/>
      <c r="B94" s="48" t="s">
        <v>455</v>
      </c>
      <c r="C94" s="58"/>
      <c r="D94" s="58">
        <v>3</v>
      </c>
      <c r="E94" s="58">
        <v>3</v>
      </c>
      <c r="F94" s="4"/>
      <c r="G94" s="4"/>
      <c r="H94" s="4"/>
    </row>
    <row r="95" spans="1:8" x14ac:dyDescent="0.2">
      <c r="A95" s="141"/>
      <c r="B95" s="76" t="s">
        <v>456</v>
      </c>
      <c r="C95" s="75">
        <v>9</v>
      </c>
      <c r="D95" s="75"/>
      <c r="E95" s="75"/>
      <c r="F95" s="4"/>
      <c r="G95" s="4"/>
      <c r="H95" s="4"/>
    </row>
    <row r="96" spans="1:8" x14ac:dyDescent="0.2">
      <c r="A96" s="141"/>
      <c r="B96" s="48" t="s">
        <v>457</v>
      </c>
      <c r="C96" s="58"/>
      <c r="D96" s="58">
        <v>37</v>
      </c>
      <c r="E96" s="58">
        <v>37</v>
      </c>
      <c r="F96" s="4"/>
      <c r="G96" s="4"/>
      <c r="H96" s="4"/>
    </row>
    <row r="97" spans="1:8" x14ac:dyDescent="0.2">
      <c r="A97" s="141"/>
      <c r="B97" s="76" t="s">
        <v>458</v>
      </c>
      <c r="C97" s="75">
        <v>58</v>
      </c>
      <c r="D97" s="75"/>
      <c r="E97" s="75"/>
      <c r="F97" s="4"/>
      <c r="G97" s="4"/>
      <c r="H97" s="4"/>
    </row>
    <row r="98" spans="1:8" x14ac:dyDescent="0.2">
      <c r="A98" s="141"/>
      <c r="B98" s="129" t="s">
        <v>459</v>
      </c>
      <c r="C98" s="59"/>
      <c r="D98" s="58">
        <v>8</v>
      </c>
      <c r="E98" s="58">
        <v>8</v>
      </c>
      <c r="F98" s="4"/>
      <c r="G98" s="4"/>
      <c r="H98" s="4"/>
    </row>
    <row r="99" spans="1:8" x14ac:dyDescent="0.2">
      <c r="A99" s="141"/>
      <c r="B99" s="220" t="s">
        <v>460</v>
      </c>
      <c r="C99" s="221">
        <v>28</v>
      </c>
      <c r="D99" s="221"/>
      <c r="E99" s="221"/>
      <c r="F99" s="4"/>
      <c r="G99" s="4"/>
      <c r="H99" s="4"/>
    </row>
    <row r="100" spans="1:8" x14ac:dyDescent="0.2">
      <c r="A100" s="43"/>
      <c r="B100" s="107" t="s">
        <v>2</v>
      </c>
      <c r="C100" s="107">
        <f>SUM(C89:C99)</f>
        <v>130</v>
      </c>
      <c r="D100" s="87">
        <f>SUM(D89:D99)</f>
        <v>56</v>
      </c>
      <c r="E100" s="87"/>
      <c r="F100" s="169">
        <f>SUM(C100:D100)</f>
        <v>186</v>
      </c>
      <c r="G100" s="109" t="s">
        <v>903</v>
      </c>
      <c r="H100" s="4"/>
    </row>
    <row r="101" spans="1:8" x14ac:dyDescent="0.2">
      <c r="A101" s="167"/>
      <c r="B101" s="107" t="s">
        <v>3</v>
      </c>
      <c r="C101" s="92">
        <f>(C100/F100)*100</f>
        <v>69.892473118279568</v>
      </c>
      <c r="D101" s="92">
        <f>(D100/F100)*100</f>
        <v>30.107526881720432</v>
      </c>
      <c r="E101" s="92"/>
      <c r="F101" s="169"/>
      <c r="G101" s="108"/>
      <c r="H101" s="4"/>
    </row>
    <row r="102" spans="1:8" x14ac:dyDescent="0.2">
      <c r="A102" s="4"/>
      <c r="B102" s="14"/>
      <c r="C102" s="4"/>
      <c r="D102" s="4"/>
      <c r="E102" s="4"/>
      <c r="F102" s="4"/>
      <c r="G102" s="4"/>
      <c r="H102" s="4"/>
    </row>
    <row r="103" spans="1:8" x14ac:dyDescent="0.2">
      <c r="A103" s="4"/>
      <c r="B103" s="14"/>
      <c r="C103" s="4"/>
      <c r="D103" s="4"/>
      <c r="E103" s="4"/>
      <c r="F103" s="4"/>
      <c r="G103" s="4"/>
      <c r="H103" s="4"/>
    </row>
    <row r="104" spans="1:8" x14ac:dyDescent="0.2">
      <c r="A104" s="4"/>
      <c r="B104" s="1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x14ac:dyDescent="0.2">
      <c r="A111" s="4"/>
      <c r="B111" s="4"/>
      <c r="C111" s="4"/>
      <c r="D111" s="4"/>
      <c r="E111" s="4"/>
      <c r="F111" s="4"/>
      <c r="G111" s="4"/>
      <c r="H111" s="4"/>
    </row>
    <row r="112" spans="1:8" x14ac:dyDescent="0.2">
      <c r="A112" s="4"/>
      <c r="B112" s="4"/>
      <c r="C112" s="4"/>
      <c r="D112" s="4"/>
      <c r="E112" s="4"/>
      <c r="F112" s="4"/>
      <c r="G112" s="4"/>
      <c r="H112" s="4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4"/>
      <c r="G114" s="4"/>
      <c r="H114" s="4"/>
    </row>
  </sheetData>
  <phoneticPr fontId="4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A199" workbookViewId="0">
      <selection activeCell="E204" sqref="E204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125</v>
      </c>
      <c r="B1" s="29"/>
    </row>
    <row r="2" spans="1:7" ht="25.5" customHeight="1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25" t="s">
        <v>383</v>
      </c>
      <c r="B3" s="99" t="s">
        <v>150</v>
      </c>
      <c r="C3" s="100"/>
      <c r="D3" s="100"/>
      <c r="E3" s="100">
        <v>2</v>
      </c>
      <c r="F3" s="54"/>
      <c r="G3" s="68"/>
    </row>
    <row r="4" spans="1:7" x14ac:dyDescent="0.2">
      <c r="A4" s="25" t="s">
        <v>130</v>
      </c>
      <c r="B4" s="48" t="s">
        <v>151</v>
      </c>
      <c r="C4" s="58"/>
      <c r="D4" s="58">
        <v>3</v>
      </c>
      <c r="E4" s="58"/>
      <c r="F4" s="57"/>
      <c r="G4" s="57"/>
    </row>
    <row r="5" spans="1:7" x14ac:dyDescent="0.2">
      <c r="A5" s="25" t="s">
        <v>131</v>
      </c>
      <c r="B5" s="48" t="s">
        <v>152</v>
      </c>
      <c r="C5" s="58"/>
      <c r="D5" s="58"/>
      <c r="E5" s="58">
        <v>5</v>
      </c>
      <c r="F5" s="48" t="s">
        <v>949</v>
      </c>
      <c r="G5" s="48" t="s">
        <v>179</v>
      </c>
    </row>
    <row r="6" spans="1:7" x14ac:dyDescent="0.2">
      <c r="A6" s="3"/>
      <c r="B6" s="76" t="s">
        <v>153</v>
      </c>
      <c r="C6" s="75">
        <v>3</v>
      </c>
      <c r="D6" s="75"/>
      <c r="E6" s="75"/>
      <c r="F6" s="75"/>
      <c r="G6" s="75"/>
    </row>
    <row r="7" spans="1:7" x14ac:dyDescent="0.2">
      <c r="A7" s="3"/>
      <c r="B7" s="48" t="s">
        <v>154</v>
      </c>
      <c r="C7" s="58"/>
      <c r="D7" s="58"/>
      <c r="E7" s="58">
        <v>2</v>
      </c>
      <c r="F7" s="53"/>
      <c r="G7" s="48" t="s">
        <v>181</v>
      </c>
    </row>
    <row r="8" spans="1:7" x14ac:dyDescent="0.2">
      <c r="A8" s="3"/>
      <c r="B8" s="48" t="s">
        <v>155</v>
      </c>
      <c r="C8" s="58"/>
      <c r="D8" s="58">
        <v>1</v>
      </c>
      <c r="E8" s="58"/>
      <c r="F8" s="54"/>
      <c r="G8" s="58"/>
    </row>
    <row r="9" spans="1:7" x14ac:dyDescent="0.2">
      <c r="A9" s="3"/>
      <c r="B9" s="48" t="s">
        <v>156</v>
      </c>
      <c r="C9" s="58"/>
      <c r="D9" s="58"/>
      <c r="E9" s="58">
        <v>2</v>
      </c>
      <c r="F9" s="54"/>
      <c r="G9" s="48" t="s">
        <v>181</v>
      </c>
    </row>
    <row r="10" spans="1:7" x14ac:dyDescent="0.2">
      <c r="A10" s="3"/>
      <c r="B10" s="48" t="s">
        <v>157</v>
      </c>
      <c r="C10" s="58"/>
      <c r="D10" s="58">
        <v>6</v>
      </c>
      <c r="E10" s="58"/>
      <c r="F10" s="57">
        <v>11</v>
      </c>
      <c r="G10" s="58"/>
    </row>
    <row r="11" spans="1:7" x14ac:dyDescent="0.2">
      <c r="A11" s="3"/>
      <c r="B11" s="76" t="s">
        <v>158</v>
      </c>
      <c r="C11" s="75">
        <v>2</v>
      </c>
      <c r="D11" s="75"/>
      <c r="E11" s="75"/>
      <c r="F11" s="75"/>
      <c r="G11" s="75"/>
    </row>
    <row r="12" spans="1:7" x14ac:dyDescent="0.2">
      <c r="A12" s="3"/>
      <c r="B12" s="48" t="s">
        <v>159</v>
      </c>
      <c r="C12" s="58"/>
      <c r="D12" s="58"/>
      <c r="E12" s="58">
        <v>1</v>
      </c>
      <c r="F12" s="53"/>
      <c r="G12" s="58"/>
    </row>
    <row r="13" spans="1:7" x14ac:dyDescent="0.2">
      <c r="A13" s="3"/>
      <c r="B13" s="48" t="s">
        <v>160</v>
      </c>
      <c r="C13" s="58"/>
      <c r="D13" s="58">
        <v>2</v>
      </c>
      <c r="E13" s="58"/>
      <c r="F13" s="57">
        <v>3</v>
      </c>
      <c r="G13" s="58"/>
    </row>
    <row r="14" spans="1:7" x14ac:dyDescent="0.2">
      <c r="A14" s="3"/>
      <c r="B14" s="76" t="s">
        <v>161</v>
      </c>
      <c r="C14" s="75">
        <v>1</v>
      </c>
      <c r="D14" s="75"/>
      <c r="E14" s="75"/>
      <c r="F14" s="75"/>
      <c r="G14" s="75"/>
    </row>
    <row r="15" spans="1:7" x14ac:dyDescent="0.2">
      <c r="A15" s="3"/>
      <c r="B15" s="48" t="s">
        <v>162</v>
      </c>
      <c r="C15" s="58"/>
      <c r="D15" s="58">
        <v>4</v>
      </c>
      <c r="E15" s="58"/>
      <c r="F15" s="53"/>
      <c r="G15" s="58"/>
    </row>
    <row r="16" spans="1:7" x14ac:dyDescent="0.2">
      <c r="A16" s="3"/>
      <c r="B16" s="48" t="s">
        <v>163</v>
      </c>
      <c r="C16" s="58"/>
      <c r="D16" s="58"/>
      <c r="E16" s="58">
        <v>3</v>
      </c>
      <c r="F16" s="54"/>
      <c r="G16" s="48" t="s">
        <v>180</v>
      </c>
    </row>
    <row r="17" spans="1:7" x14ac:dyDescent="0.2">
      <c r="A17" s="3"/>
      <c r="B17" s="48" t="s">
        <v>164</v>
      </c>
      <c r="C17" s="58"/>
      <c r="D17" s="58">
        <v>2</v>
      </c>
      <c r="E17" s="58"/>
      <c r="F17" s="54"/>
      <c r="G17" s="58"/>
    </row>
    <row r="18" spans="1:7" x14ac:dyDescent="0.2">
      <c r="A18" s="3"/>
      <c r="B18" s="48" t="s">
        <v>165</v>
      </c>
      <c r="C18" s="58"/>
      <c r="D18" s="58"/>
      <c r="E18" s="58">
        <v>3</v>
      </c>
      <c r="F18" s="57">
        <v>12</v>
      </c>
      <c r="G18" s="48" t="s">
        <v>179</v>
      </c>
    </row>
    <row r="19" spans="1:7" x14ac:dyDescent="0.2">
      <c r="A19" s="3"/>
      <c r="B19" s="76" t="s">
        <v>166</v>
      </c>
      <c r="C19" s="75">
        <v>2</v>
      </c>
      <c r="D19" s="75"/>
      <c r="E19" s="75"/>
      <c r="F19" s="75"/>
      <c r="G19" s="75"/>
    </row>
    <row r="20" spans="1:7" x14ac:dyDescent="0.2">
      <c r="A20" s="3"/>
      <c r="B20" s="48" t="s">
        <v>167</v>
      </c>
      <c r="C20" s="58"/>
      <c r="D20" s="58"/>
      <c r="E20" s="58">
        <v>4</v>
      </c>
      <c r="F20" s="53"/>
      <c r="G20" s="48" t="s">
        <v>180</v>
      </c>
    </row>
    <row r="21" spans="1:7" x14ac:dyDescent="0.2">
      <c r="A21" s="3"/>
      <c r="B21" s="48" t="s">
        <v>168</v>
      </c>
      <c r="C21" s="58"/>
      <c r="D21" s="58">
        <v>2</v>
      </c>
      <c r="E21" s="58"/>
      <c r="F21" s="54"/>
      <c r="G21" s="58"/>
    </row>
    <row r="22" spans="1:7" x14ac:dyDescent="0.2">
      <c r="A22" s="3"/>
      <c r="B22" s="48" t="s">
        <v>175</v>
      </c>
      <c r="C22" s="58"/>
      <c r="D22" s="58"/>
      <c r="E22" s="58">
        <v>4</v>
      </c>
      <c r="F22" s="54"/>
      <c r="G22" s="48" t="s">
        <v>181</v>
      </c>
    </row>
    <row r="23" spans="1:7" x14ac:dyDescent="0.2">
      <c r="A23" s="3"/>
      <c r="B23" s="48" t="s">
        <v>169</v>
      </c>
      <c r="C23" s="58"/>
      <c r="D23" s="58">
        <v>1</v>
      </c>
      <c r="E23" s="58"/>
      <c r="F23" s="54"/>
      <c r="G23" s="58"/>
    </row>
    <row r="24" spans="1:7" x14ac:dyDescent="0.2">
      <c r="A24" s="3"/>
      <c r="B24" s="48" t="s">
        <v>170</v>
      </c>
      <c r="C24" s="58"/>
      <c r="D24" s="58"/>
      <c r="E24" s="58">
        <v>6</v>
      </c>
      <c r="F24" s="54"/>
      <c r="G24" s="48" t="s">
        <v>180</v>
      </c>
    </row>
    <row r="25" spans="1:7" x14ac:dyDescent="0.2">
      <c r="A25" s="3"/>
      <c r="B25" s="48" t="s">
        <v>171</v>
      </c>
      <c r="C25" s="58"/>
      <c r="D25" s="58">
        <v>7</v>
      </c>
      <c r="E25" s="58"/>
      <c r="F25" s="54"/>
      <c r="G25" s="58"/>
    </row>
    <row r="26" spans="1:7" x14ac:dyDescent="0.2">
      <c r="A26" s="3"/>
      <c r="B26" s="48" t="s">
        <v>172</v>
      </c>
      <c r="C26" s="58"/>
      <c r="D26" s="58"/>
      <c r="E26" s="58">
        <v>3</v>
      </c>
      <c r="F26" s="54"/>
      <c r="G26" s="48" t="s">
        <v>181</v>
      </c>
    </row>
    <row r="27" spans="1:7" x14ac:dyDescent="0.2">
      <c r="A27" s="3"/>
      <c r="B27" s="48" t="s">
        <v>173</v>
      </c>
      <c r="C27" s="58"/>
      <c r="D27" s="58">
        <v>3</v>
      </c>
      <c r="E27" s="58"/>
      <c r="F27" s="54"/>
      <c r="G27" s="58"/>
    </row>
    <row r="28" spans="1:7" x14ac:dyDescent="0.2">
      <c r="A28" s="3"/>
      <c r="B28" s="99" t="s">
        <v>174</v>
      </c>
      <c r="C28" s="53"/>
      <c r="D28" s="53"/>
      <c r="E28" s="53">
        <v>1</v>
      </c>
      <c r="F28" s="74" t="s">
        <v>176</v>
      </c>
      <c r="G28" s="54"/>
    </row>
    <row r="29" spans="1:7" x14ac:dyDescent="0.2">
      <c r="A29" s="3"/>
      <c r="B29" s="91" t="s">
        <v>2</v>
      </c>
      <c r="C29" s="182">
        <f>SUM(C3:C28)</f>
        <v>8</v>
      </c>
      <c r="D29" s="182">
        <f>SUM(D3:D28)</f>
        <v>31</v>
      </c>
      <c r="E29" s="182">
        <f>SUM(E3:E28)</f>
        <v>36</v>
      </c>
      <c r="F29" s="168">
        <f>SUM(C29:E29)</f>
        <v>75</v>
      </c>
      <c r="G29" s="109" t="s">
        <v>779</v>
      </c>
    </row>
    <row r="30" spans="1:7" ht="13.5" thickBot="1" x14ac:dyDescent="0.25">
      <c r="A30" s="41"/>
      <c r="B30" s="182" t="s">
        <v>3</v>
      </c>
      <c r="C30" s="227">
        <f>(C29/F29)*100</f>
        <v>10.666666666666668</v>
      </c>
      <c r="D30" s="227">
        <f>(D29/F29)*100</f>
        <v>41.333333333333336</v>
      </c>
      <c r="E30" s="227">
        <f>(E29/F29)*100</f>
        <v>48</v>
      </c>
      <c r="F30" s="171"/>
      <c r="G30" s="184"/>
    </row>
    <row r="31" spans="1:7" x14ac:dyDescent="0.2">
      <c r="A31" s="26" t="s">
        <v>76</v>
      </c>
      <c r="B31" s="185" t="s">
        <v>186</v>
      </c>
      <c r="C31" s="38"/>
      <c r="D31" s="38">
        <v>17</v>
      </c>
      <c r="E31" s="38"/>
      <c r="F31" s="188" t="s">
        <v>1101</v>
      </c>
      <c r="G31" s="38"/>
    </row>
    <row r="32" spans="1:7" x14ac:dyDescent="0.2">
      <c r="A32" s="26" t="s">
        <v>126</v>
      </c>
      <c r="B32" s="76" t="s">
        <v>187</v>
      </c>
      <c r="C32" s="75">
        <v>6</v>
      </c>
      <c r="D32" s="75"/>
      <c r="E32" s="75"/>
      <c r="F32" s="75"/>
      <c r="G32" s="75"/>
    </row>
    <row r="33" spans="1:7" x14ac:dyDescent="0.2">
      <c r="A33" s="26" t="s">
        <v>127</v>
      </c>
      <c r="B33" s="48" t="s">
        <v>188</v>
      </c>
      <c r="C33" s="58"/>
      <c r="D33" s="58"/>
      <c r="E33" s="58">
        <v>2</v>
      </c>
      <c r="F33" s="58">
        <v>2</v>
      </c>
      <c r="G33" s="48" t="s">
        <v>206</v>
      </c>
    </row>
    <row r="34" spans="1:7" x14ac:dyDescent="0.2">
      <c r="A34" s="26" t="s">
        <v>128</v>
      </c>
      <c r="B34" s="76" t="s">
        <v>189</v>
      </c>
      <c r="C34" s="75">
        <v>6</v>
      </c>
      <c r="D34" s="75"/>
      <c r="E34" s="75"/>
      <c r="F34" s="75"/>
      <c r="G34" s="75"/>
    </row>
    <row r="35" spans="1:7" x14ac:dyDescent="0.2">
      <c r="A35" s="3"/>
      <c r="B35" s="48" t="s">
        <v>190</v>
      </c>
      <c r="C35" s="58"/>
      <c r="D35" s="58">
        <v>6</v>
      </c>
      <c r="E35" s="58"/>
      <c r="F35" s="53"/>
      <c r="G35" s="58"/>
    </row>
    <row r="36" spans="1:7" x14ac:dyDescent="0.2">
      <c r="A36" s="3"/>
      <c r="B36" s="48" t="s">
        <v>191</v>
      </c>
      <c r="C36" s="58"/>
      <c r="D36" s="58"/>
      <c r="E36" s="58">
        <v>7</v>
      </c>
      <c r="F36" s="54"/>
      <c r="G36" s="48" t="s">
        <v>206</v>
      </c>
    </row>
    <row r="37" spans="1:7" x14ac:dyDescent="0.2">
      <c r="A37" s="3"/>
      <c r="B37" s="48" t="s">
        <v>192</v>
      </c>
      <c r="C37" s="58"/>
      <c r="D37" s="58">
        <v>1</v>
      </c>
      <c r="E37" s="58"/>
      <c r="F37" s="57">
        <v>14</v>
      </c>
      <c r="G37" s="58"/>
    </row>
    <row r="38" spans="1:7" x14ac:dyDescent="0.2">
      <c r="A38" s="3"/>
      <c r="B38" s="76" t="s">
        <v>193</v>
      </c>
      <c r="C38" s="75">
        <v>1</v>
      </c>
      <c r="D38" s="75"/>
      <c r="E38" s="75"/>
      <c r="F38" s="75"/>
      <c r="G38" s="75"/>
    </row>
    <row r="39" spans="1:7" x14ac:dyDescent="0.2">
      <c r="A39" s="3"/>
      <c r="B39" s="48" t="s">
        <v>194</v>
      </c>
      <c r="C39" s="58"/>
      <c r="D39" s="58">
        <v>3</v>
      </c>
      <c r="E39" s="58"/>
      <c r="F39" s="53"/>
      <c r="G39" s="58"/>
    </row>
    <row r="40" spans="1:7" x14ac:dyDescent="0.2">
      <c r="A40" s="3"/>
      <c r="B40" s="48" t="s">
        <v>195</v>
      </c>
      <c r="C40" s="58"/>
      <c r="D40" s="59"/>
      <c r="E40" s="58">
        <v>2</v>
      </c>
      <c r="F40" s="54"/>
      <c r="G40" s="48" t="s">
        <v>183</v>
      </c>
    </row>
    <row r="41" spans="1:7" x14ac:dyDescent="0.2">
      <c r="A41" s="10"/>
      <c r="B41" s="129" t="s">
        <v>196</v>
      </c>
      <c r="C41" s="58"/>
      <c r="D41" s="58">
        <v>3</v>
      </c>
      <c r="E41" s="58"/>
      <c r="F41" s="57">
        <v>8</v>
      </c>
      <c r="G41" s="58"/>
    </row>
    <row r="42" spans="1:7" x14ac:dyDescent="0.2">
      <c r="A42" s="10"/>
      <c r="B42" s="76" t="s">
        <v>197</v>
      </c>
      <c r="C42" s="75">
        <v>1</v>
      </c>
      <c r="D42" s="75"/>
      <c r="E42" s="75"/>
      <c r="F42" s="75"/>
      <c r="G42" s="75"/>
    </row>
    <row r="43" spans="1:7" x14ac:dyDescent="0.2">
      <c r="A43" s="10"/>
      <c r="B43" s="129" t="s">
        <v>198</v>
      </c>
      <c r="C43" s="58"/>
      <c r="D43" s="58"/>
      <c r="E43" s="58">
        <v>1</v>
      </c>
      <c r="F43" s="53"/>
      <c r="G43" s="58"/>
    </row>
    <row r="44" spans="1:7" x14ac:dyDescent="0.2">
      <c r="A44" s="10"/>
      <c r="B44" s="129" t="s">
        <v>199</v>
      </c>
      <c r="C44" s="58"/>
      <c r="D44" s="58">
        <v>2</v>
      </c>
      <c r="E44" s="58"/>
      <c r="F44" s="54"/>
      <c r="G44" s="58"/>
    </row>
    <row r="45" spans="1:7" x14ac:dyDescent="0.2">
      <c r="A45" s="10"/>
      <c r="B45" s="48" t="s">
        <v>200</v>
      </c>
      <c r="C45" s="58"/>
      <c r="D45" s="58"/>
      <c r="E45" s="58">
        <v>4</v>
      </c>
      <c r="F45" s="54"/>
      <c r="G45" s="48" t="s">
        <v>183</v>
      </c>
    </row>
    <row r="46" spans="1:7" x14ac:dyDescent="0.2">
      <c r="A46" s="10"/>
      <c r="B46" s="48" t="s">
        <v>201</v>
      </c>
      <c r="C46" s="58"/>
      <c r="D46" s="58">
        <v>13</v>
      </c>
      <c r="E46" s="58"/>
      <c r="F46" s="57">
        <v>20</v>
      </c>
      <c r="G46" s="58"/>
    </row>
    <row r="47" spans="1:7" x14ac:dyDescent="0.2">
      <c r="A47" s="10"/>
      <c r="B47" s="76" t="s">
        <v>202</v>
      </c>
      <c r="C47" s="77">
        <v>3</v>
      </c>
      <c r="D47" s="94"/>
      <c r="E47" s="77"/>
      <c r="F47" s="75"/>
      <c r="G47" s="75"/>
    </row>
    <row r="48" spans="1:7" x14ac:dyDescent="0.2">
      <c r="A48" s="10"/>
      <c r="B48" s="48" t="s">
        <v>203</v>
      </c>
      <c r="C48" s="58"/>
      <c r="D48" s="59"/>
      <c r="E48" s="61">
        <v>3</v>
      </c>
      <c r="F48" s="53"/>
      <c r="G48" s="48" t="s">
        <v>183</v>
      </c>
    </row>
    <row r="49" spans="1:7" x14ac:dyDescent="0.2">
      <c r="A49" s="10"/>
      <c r="B49" s="48" t="s">
        <v>204</v>
      </c>
      <c r="C49" s="58"/>
      <c r="D49" s="58">
        <v>2</v>
      </c>
      <c r="E49" s="61"/>
      <c r="F49" s="57">
        <v>5</v>
      </c>
      <c r="G49" s="58"/>
    </row>
    <row r="50" spans="1:7" x14ac:dyDescent="0.2">
      <c r="A50" s="10"/>
      <c r="B50" s="76" t="s">
        <v>205</v>
      </c>
      <c r="C50" s="75">
        <v>4</v>
      </c>
      <c r="D50" s="75"/>
      <c r="E50" s="77"/>
      <c r="F50" s="75"/>
      <c r="G50" s="75"/>
    </row>
    <row r="51" spans="1:7" x14ac:dyDescent="0.2">
      <c r="A51" s="10"/>
      <c r="B51" s="48" t="s">
        <v>207</v>
      </c>
      <c r="C51" s="36"/>
      <c r="D51" s="36"/>
      <c r="E51" s="61">
        <v>8</v>
      </c>
      <c r="F51" s="39"/>
      <c r="G51" s="48" t="s">
        <v>183</v>
      </c>
    </row>
    <row r="52" spans="1:7" x14ac:dyDescent="0.2">
      <c r="A52" s="10"/>
      <c r="B52" s="48" t="s">
        <v>208</v>
      </c>
      <c r="C52" s="58"/>
      <c r="D52" s="59">
        <v>1</v>
      </c>
      <c r="E52" s="61"/>
      <c r="F52" s="54"/>
      <c r="G52" s="58"/>
    </row>
    <row r="53" spans="1:7" x14ac:dyDescent="0.2">
      <c r="A53" s="10"/>
      <c r="B53" s="48" t="s">
        <v>209</v>
      </c>
      <c r="C53" s="58"/>
      <c r="D53" s="58"/>
      <c r="E53" s="61">
        <v>12</v>
      </c>
      <c r="F53" s="57">
        <v>21</v>
      </c>
      <c r="G53" s="48" t="s">
        <v>181</v>
      </c>
    </row>
    <row r="54" spans="1:7" x14ac:dyDescent="0.2">
      <c r="A54" s="10"/>
      <c r="B54" s="76" t="s">
        <v>210</v>
      </c>
      <c r="C54" s="75">
        <v>1</v>
      </c>
      <c r="D54" s="75"/>
      <c r="E54" s="77"/>
      <c r="F54" s="75"/>
      <c r="G54" s="75"/>
    </row>
    <row r="55" spans="1:7" x14ac:dyDescent="0.2">
      <c r="A55" s="10"/>
      <c r="B55" s="48" t="s">
        <v>211</v>
      </c>
      <c r="C55" s="58"/>
      <c r="D55" s="58"/>
      <c r="E55" s="61">
        <v>5</v>
      </c>
      <c r="F55" s="53"/>
      <c r="G55" s="48" t="s">
        <v>182</v>
      </c>
    </row>
    <row r="56" spans="1:7" x14ac:dyDescent="0.2">
      <c r="A56" s="10"/>
      <c r="B56" s="48" t="s">
        <v>212</v>
      </c>
      <c r="C56" s="59"/>
      <c r="D56" s="59">
        <v>3</v>
      </c>
      <c r="E56" s="62"/>
      <c r="F56" s="63"/>
      <c r="G56" s="59"/>
    </row>
    <row r="57" spans="1:7" x14ac:dyDescent="0.2">
      <c r="A57" s="10"/>
      <c r="B57" s="48" t="s">
        <v>213</v>
      </c>
      <c r="C57" s="59"/>
      <c r="D57" s="59"/>
      <c r="E57" s="62">
        <v>4</v>
      </c>
      <c r="F57" s="63"/>
      <c r="G57" s="129" t="s">
        <v>182</v>
      </c>
    </row>
    <row r="58" spans="1:7" x14ac:dyDescent="0.2">
      <c r="A58" s="10"/>
      <c r="B58" s="48" t="s">
        <v>214</v>
      </c>
      <c r="C58" s="59"/>
      <c r="D58" s="59">
        <v>8</v>
      </c>
      <c r="E58" s="62"/>
      <c r="F58" s="63"/>
      <c r="G58" s="59"/>
    </row>
    <row r="59" spans="1:7" x14ac:dyDescent="0.2">
      <c r="A59" s="10"/>
      <c r="B59" s="48" t="s">
        <v>215</v>
      </c>
      <c r="C59" s="59"/>
      <c r="D59" s="59"/>
      <c r="E59" s="62">
        <v>1</v>
      </c>
      <c r="F59" s="63"/>
      <c r="G59" s="59"/>
    </row>
    <row r="60" spans="1:7" x14ac:dyDescent="0.2">
      <c r="A60" s="10"/>
      <c r="B60" s="48" t="s">
        <v>216</v>
      </c>
      <c r="C60" s="59"/>
      <c r="D60" s="59">
        <v>5</v>
      </c>
      <c r="E60" s="62"/>
      <c r="F60" s="63"/>
      <c r="G60" s="59"/>
    </row>
    <row r="61" spans="1:7" x14ac:dyDescent="0.2">
      <c r="A61" s="10"/>
      <c r="B61" s="48" t="s">
        <v>217</v>
      </c>
      <c r="C61" s="64"/>
      <c r="D61" s="64"/>
      <c r="E61" s="62">
        <v>1</v>
      </c>
      <c r="F61" s="63"/>
      <c r="G61" s="59"/>
    </row>
    <row r="62" spans="1:7" x14ac:dyDescent="0.2">
      <c r="A62" s="10"/>
      <c r="B62" s="48" t="s">
        <v>218</v>
      </c>
      <c r="C62" s="59"/>
      <c r="D62" s="59">
        <v>9</v>
      </c>
      <c r="E62" s="62"/>
      <c r="F62" s="63"/>
      <c r="G62" s="59"/>
    </row>
    <row r="63" spans="1:7" x14ac:dyDescent="0.2">
      <c r="A63" s="10"/>
      <c r="B63" s="48" t="s">
        <v>219</v>
      </c>
      <c r="C63" s="59"/>
      <c r="D63" s="59"/>
      <c r="E63" s="62">
        <v>1</v>
      </c>
      <c r="F63" s="63"/>
      <c r="G63" s="59"/>
    </row>
    <row r="64" spans="1:7" x14ac:dyDescent="0.2">
      <c r="A64" s="10"/>
      <c r="B64" s="48" t="s">
        <v>220</v>
      </c>
      <c r="C64" s="59"/>
      <c r="D64" s="59">
        <v>6</v>
      </c>
      <c r="E64" s="62"/>
      <c r="F64" s="63"/>
      <c r="G64" s="59"/>
    </row>
    <row r="65" spans="1:7" x14ac:dyDescent="0.2">
      <c r="A65" s="10"/>
      <c r="B65" s="48" t="s">
        <v>221</v>
      </c>
      <c r="C65" s="59"/>
      <c r="D65" s="59"/>
      <c r="E65" s="62">
        <v>7</v>
      </c>
      <c r="F65" s="63"/>
      <c r="G65" s="129" t="s">
        <v>183</v>
      </c>
    </row>
    <row r="66" spans="1:7" x14ac:dyDescent="0.2">
      <c r="A66" s="10"/>
      <c r="B66" s="48" t="s">
        <v>222</v>
      </c>
      <c r="C66" s="59"/>
      <c r="D66" s="59">
        <v>4</v>
      </c>
      <c r="E66" s="62"/>
      <c r="F66" s="63"/>
      <c r="G66" s="59"/>
    </row>
    <row r="67" spans="1:7" x14ac:dyDescent="0.2">
      <c r="A67" s="10"/>
      <c r="B67" s="48" t="s">
        <v>223</v>
      </c>
      <c r="C67" s="59"/>
      <c r="D67" s="59"/>
      <c r="E67" s="62">
        <v>2</v>
      </c>
      <c r="F67" s="63"/>
      <c r="G67" s="59"/>
    </row>
    <row r="68" spans="1:7" x14ac:dyDescent="0.2">
      <c r="A68" s="10"/>
      <c r="B68" s="48" t="s">
        <v>224</v>
      </c>
      <c r="C68" s="59"/>
      <c r="D68" s="59">
        <v>4</v>
      </c>
      <c r="E68" s="62"/>
      <c r="F68" s="63"/>
      <c r="G68" s="59"/>
    </row>
    <row r="69" spans="1:7" x14ac:dyDescent="0.2">
      <c r="A69" s="10"/>
      <c r="B69" s="48" t="s">
        <v>225</v>
      </c>
      <c r="C69" s="59"/>
      <c r="D69" s="59"/>
      <c r="E69" s="62">
        <v>9</v>
      </c>
      <c r="F69" s="63"/>
      <c r="G69" s="129" t="s">
        <v>183</v>
      </c>
    </row>
    <row r="70" spans="1:7" x14ac:dyDescent="0.2">
      <c r="A70" s="10"/>
      <c r="B70" s="48" t="s">
        <v>226</v>
      </c>
      <c r="C70" s="59"/>
      <c r="D70" s="59">
        <v>4</v>
      </c>
      <c r="E70" s="62"/>
      <c r="F70" s="63"/>
      <c r="G70" s="59"/>
    </row>
    <row r="71" spans="1:7" x14ac:dyDescent="0.2">
      <c r="A71" s="10"/>
      <c r="B71" s="48" t="s">
        <v>227</v>
      </c>
      <c r="C71" s="59"/>
      <c r="D71" s="59"/>
      <c r="E71" s="62">
        <v>2</v>
      </c>
      <c r="F71" s="63"/>
      <c r="G71" s="129" t="s">
        <v>185</v>
      </c>
    </row>
    <row r="72" spans="1:7" x14ac:dyDescent="0.2">
      <c r="A72" s="3"/>
      <c r="B72" s="48" t="s">
        <v>228</v>
      </c>
      <c r="C72" s="59"/>
      <c r="D72" s="59">
        <v>2</v>
      </c>
      <c r="E72" s="62"/>
      <c r="F72" s="70">
        <v>77</v>
      </c>
      <c r="G72" s="59"/>
    </row>
    <row r="73" spans="1:7" x14ac:dyDescent="0.2">
      <c r="A73" s="3"/>
      <c r="B73" s="76" t="s">
        <v>229</v>
      </c>
      <c r="C73" s="75">
        <v>1</v>
      </c>
      <c r="D73" s="75"/>
      <c r="E73" s="77"/>
      <c r="F73" s="75"/>
      <c r="G73" s="75"/>
    </row>
    <row r="74" spans="1:7" x14ac:dyDescent="0.2">
      <c r="A74" s="3"/>
      <c r="B74" s="48" t="s">
        <v>230</v>
      </c>
      <c r="C74" s="59"/>
      <c r="D74" s="59"/>
      <c r="E74" s="62">
        <v>4</v>
      </c>
      <c r="F74" s="206"/>
      <c r="G74" s="129" t="s">
        <v>181</v>
      </c>
    </row>
    <row r="75" spans="1:7" x14ac:dyDescent="0.2">
      <c r="A75" s="3"/>
      <c r="B75" s="48" t="s">
        <v>231</v>
      </c>
      <c r="C75" s="59"/>
      <c r="D75" s="59">
        <v>4</v>
      </c>
      <c r="E75" s="62"/>
      <c r="F75" s="63"/>
      <c r="G75" s="59"/>
    </row>
    <row r="76" spans="1:7" x14ac:dyDescent="0.2">
      <c r="A76" s="3"/>
      <c r="B76" s="48" t="s">
        <v>232</v>
      </c>
      <c r="C76" s="59"/>
      <c r="D76" s="59"/>
      <c r="E76" s="62">
        <v>2</v>
      </c>
      <c r="F76" s="70">
        <v>10</v>
      </c>
      <c r="G76" s="59"/>
    </row>
    <row r="77" spans="1:7" x14ac:dyDescent="0.2">
      <c r="A77" s="3"/>
      <c r="B77" s="76" t="s">
        <v>233</v>
      </c>
      <c r="C77" s="75">
        <v>2</v>
      </c>
      <c r="D77" s="75"/>
      <c r="E77" s="77"/>
      <c r="F77" s="75"/>
      <c r="G77" s="75"/>
    </row>
    <row r="78" spans="1:7" x14ac:dyDescent="0.2">
      <c r="A78" s="3"/>
      <c r="B78" s="48" t="s">
        <v>234</v>
      </c>
      <c r="C78" s="59"/>
      <c r="D78" s="59">
        <v>2</v>
      </c>
      <c r="E78" s="62"/>
      <c r="F78" s="206"/>
      <c r="G78" s="59"/>
    </row>
    <row r="79" spans="1:7" x14ac:dyDescent="0.2">
      <c r="A79" s="3"/>
      <c r="B79" s="48" t="s">
        <v>235</v>
      </c>
      <c r="C79" s="59"/>
      <c r="D79" s="59"/>
      <c r="E79" s="62">
        <v>3</v>
      </c>
      <c r="F79" s="63"/>
      <c r="G79" s="59"/>
    </row>
    <row r="80" spans="1:7" x14ac:dyDescent="0.2">
      <c r="A80" s="3"/>
      <c r="B80" s="48" t="s">
        <v>236</v>
      </c>
      <c r="C80" s="59"/>
      <c r="D80" s="59">
        <v>2</v>
      </c>
      <c r="E80" s="62"/>
      <c r="F80" s="63"/>
      <c r="G80" s="59"/>
    </row>
    <row r="81" spans="1:7" x14ac:dyDescent="0.2">
      <c r="A81" s="3"/>
      <c r="B81" s="48" t="s">
        <v>237</v>
      </c>
      <c r="C81" s="59"/>
      <c r="D81" s="59"/>
      <c r="E81" s="62">
        <v>1</v>
      </c>
      <c r="F81" s="63"/>
      <c r="G81" s="59"/>
    </row>
    <row r="82" spans="1:7" x14ac:dyDescent="0.2">
      <c r="A82" s="3"/>
      <c r="B82" s="48" t="s">
        <v>254</v>
      </c>
      <c r="C82" s="59"/>
      <c r="D82" s="59">
        <v>2</v>
      </c>
      <c r="E82" s="62"/>
      <c r="F82" s="63"/>
      <c r="G82" s="59"/>
    </row>
    <row r="83" spans="1:7" x14ac:dyDescent="0.2">
      <c r="A83" s="3"/>
      <c r="B83" s="48" t="s">
        <v>238</v>
      </c>
      <c r="C83" s="59"/>
      <c r="D83" s="59"/>
      <c r="E83" s="62">
        <v>3</v>
      </c>
      <c r="F83" s="63"/>
      <c r="G83" s="59"/>
    </row>
    <row r="84" spans="1:7" x14ac:dyDescent="0.2">
      <c r="A84" s="3"/>
      <c r="B84" s="48" t="s">
        <v>239</v>
      </c>
      <c r="C84" s="59"/>
      <c r="D84" s="59">
        <v>17</v>
      </c>
      <c r="E84" s="62"/>
      <c r="F84" s="63"/>
      <c r="G84" s="59"/>
    </row>
    <row r="85" spans="1:7" x14ac:dyDescent="0.2">
      <c r="A85" s="3"/>
      <c r="B85" s="48" t="s">
        <v>240</v>
      </c>
      <c r="C85" s="59"/>
      <c r="D85" s="59"/>
      <c r="E85" s="62">
        <v>2</v>
      </c>
      <c r="F85" s="63"/>
      <c r="G85" s="59"/>
    </row>
    <row r="86" spans="1:7" x14ac:dyDescent="0.2">
      <c r="A86" s="3"/>
      <c r="B86" s="48" t="s">
        <v>241</v>
      </c>
      <c r="C86" s="59"/>
      <c r="D86" s="59">
        <v>7</v>
      </c>
      <c r="E86" s="62"/>
      <c r="F86" s="63"/>
      <c r="G86" s="59"/>
    </row>
    <row r="87" spans="1:7" x14ac:dyDescent="0.2">
      <c r="A87" s="3"/>
      <c r="B87" s="48" t="s">
        <v>242</v>
      </c>
      <c r="C87" s="59"/>
      <c r="D87" s="59"/>
      <c r="E87" s="62">
        <v>1</v>
      </c>
      <c r="F87" s="63"/>
      <c r="G87" s="59"/>
    </row>
    <row r="88" spans="1:7" x14ac:dyDescent="0.2">
      <c r="A88" s="26" t="s">
        <v>76</v>
      </c>
      <c r="B88" s="48" t="s">
        <v>243</v>
      </c>
      <c r="C88" s="59"/>
      <c r="D88" s="59">
        <v>2</v>
      </c>
      <c r="E88" s="62"/>
      <c r="F88" s="63"/>
      <c r="G88" s="59"/>
    </row>
    <row r="89" spans="1:7" x14ac:dyDescent="0.2">
      <c r="A89" s="26" t="s">
        <v>126</v>
      </c>
      <c r="B89" s="48" t="s">
        <v>244</v>
      </c>
      <c r="C89" s="59"/>
      <c r="D89" s="59"/>
      <c r="E89" s="62">
        <v>8</v>
      </c>
      <c r="F89" s="70">
        <v>50</v>
      </c>
      <c r="G89" s="129" t="s">
        <v>181</v>
      </c>
    </row>
    <row r="90" spans="1:7" x14ac:dyDescent="0.2">
      <c r="A90" s="26" t="s">
        <v>127</v>
      </c>
      <c r="B90" s="76" t="s">
        <v>245</v>
      </c>
      <c r="C90" s="75">
        <v>2</v>
      </c>
      <c r="D90" s="75"/>
      <c r="E90" s="77"/>
      <c r="F90" s="75"/>
      <c r="G90" s="75"/>
    </row>
    <row r="91" spans="1:7" x14ac:dyDescent="0.2">
      <c r="A91" s="26" t="s">
        <v>128</v>
      </c>
      <c r="B91" s="48" t="s">
        <v>246</v>
      </c>
      <c r="C91" s="59"/>
      <c r="D91" s="59"/>
      <c r="E91" s="62">
        <v>1</v>
      </c>
      <c r="F91" s="206"/>
      <c r="G91" s="59"/>
    </row>
    <row r="92" spans="1:7" x14ac:dyDescent="0.2">
      <c r="A92" s="3"/>
      <c r="B92" s="48" t="s">
        <v>247</v>
      </c>
      <c r="C92" s="59"/>
      <c r="D92" s="59">
        <v>4</v>
      </c>
      <c r="E92" s="62"/>
      <c r="F92" s="63"/>
      <c r="G92" s="59"/>
    </row>
    <row r="93" spans="1:7" x14ac:dyDescent="0.2">
      <c r="A93" s="3"/>
      <c r="B93" s="48" t="s">
        <v>248</v>
      </c>
      <c r="C93" s="59"/>
      <c r="D93" s="59"/>
      <c r="E93" s="62">
        <v>2</v>
      </c>
      <c r="F93" s="63"/>
      <c r="G93" s="59"/>
    </row>
    <row r="94" spans="1:7" x14ac:dyDescent="0.2">
      <c r="A94" s="3"/>
      <c r="B94" s="48" t="s">
        <v>249</v>
      </c>
      <c r="C94" s="59"/>
      <c r="D94" s="59">
        <v>5</v>
      </c>
      <c r="E94" s="62"/>
      <c r="F94" s="63"/>
      <c r="G94" s="59"/>
    </row>
    <row r="95" spans="1:7" x14ac:dyDescent="0.2">
      <c r="A95" s="3"/>
      <c r="B95" s="48" t="s">
        <v>250</v>
      </c>
      <c r="C95" s="59"/>
      <c r="D95" s="59"/>
      <c r="E95" s="62">
        <v>1</v>
      </c>
      <c r="F95" s="63"/>
      <c r="G95" s="59"/>
    </row>
    <row r="96" spans="1:7" x14ac:dyDescent="0.2">
      <c r="A96" s="3"/>
      <c r="B96" s="48" t="s">
        <v>251</v>
      </c>
      <c r="C96" s="59"/>
      <c r="D96" s="59">
        <v>9</v>
      </c>
      <c r="E96" s="62"/>
      <c r="F96" s="63"/>
      <c r="G96" s="59"/>
    </row>
    <row r="97" spans="1:7" x14ac:dyDescent="0.2">
      <c r="A97" s="3"/>
      <c r="B97" s="48" t="s">
        <v>252</v>
      </c>
      <c r="C97" s="59"/>
      <c r="D97" s="59"/>
      <c r="E97" s="62">
        <v>2</v>
      </c>
      <c r="F97" s="63"/>
      <c r="G97" s="59"/>
    </row>
    <row r="98" spans="1:7" x14ac:dyDescent="0.2">
      <c r="A98" s="3"/>
      <c r="B98" s="48" t="s">
        <v>253</v>
      </c>
      <c r="C98" s="59"/>
      <c r="D98" s="59">
        <v>4</v>
      </c>
      <c r="E98" s="62"/>
      <c r="F98" s="63"/>
      <c r="G98" s="59"/>
    </row>
    <row r="99" spans="1:7" x14ac:dyDescent="0.2">
      <c r="A99" s="3"/>
      <c r="B99" s="48" t="s">
        <v>255</v>
      </c>
      <c r="C99" s="59"/>
      <c r="D99" s="59"/>
      <c r="E99" s="62">
        <v>3</v>
      </c>
      <c r="F99" s="70">
        <v>31</v>
      </c>
    </row>
    <row r="100" spans="1:7" x14ac:dyDescent="0.2">
      <c r="A100" s="3"/>
      <c r="B100" s="76" t="s">
        <v>256</v>
      </c>
      <c r="C100" s="75">
        <v>3</v>
      </c>
      <c r="D100" s="75"/>
      <c r="E100" s="77"/>
      <c r="F100" s="75"/>
      <c r="G100" s="75"/>
    </row>
    <row r="101" spans="1:7" x14ac:dyDescent="0.2">
      <c r="A101" s="3"/>
      <c r="B101" s="48" t="s">
        <v>257</v>
      </c>
      <c r="C101" s="59"/>
      <c r="D101" s="59">
        <v>6</v>
      </c>
      <c r="E101" s="62"/>
      <c r="F101" s="206"/>
      <c r="G101" s="59"/>
    </row>
    <row r="102" spans="1:7" x14ac:dyDescent="0.2">
      <c r="A102" s="3"/>
      <c r="B102" s="48" t="s">
        <v>258</v>
      </c>
      <c r="C102" s="59"/>
      <c r="D102" s="59"/>
      <c r="E102" s="62">
        <v>2</v>
      </c>
      <c r="F102" s="63"/>
      <c r="G102" s="59"/>
    </row>
    <row r="103" spans="1:7" x14ac:dyDescent="0.2">
      <c r="A103" s="3"/>
      <c r="B103" s="48" t="s">
        <v>259</v>
      </c>
      <c r="C103" s="59"/>
      <c r="D103" s="59">
        <v>6</v>
      </c>
      <c r="E103" s="62"/>
      <c r="F103" s="63"/>
      <c r="G103" s="59"/>
    </row>
    <row r="104" spans="1:7" x14ac:dyDescent="0.2">
      <c r="A104" s="3"/>
      <c r="B104" s="48" t="s">
        <v>260</v>
      </c>
      <c r="C104" s="59"/>
      <c r="D104" s="59"/>
      <c r="E104" s="62">
        <v>2</v>
      </c>
      <c r="F104" s="70">
        <v>16</v>
      </c>
      <c r="G104" s="59"/>
    </row>
    <row r="105" spans="1:7" x14ac:dyDescent="0.2">
      <c r="A105" s="3"/>
      <c r="B105" s="76" t="s">
        <v>261</v>
      </c>
      <c r="C105" s="75">
        <v>4</v>
      </c>
      <c r="D105" s="75"/>
      <c r="E105" s="77"/>
      <c r="F105" s="75"/>
      <c r="G105" s="75"/>
    </row>
    <row r="106" spans="1:7" x14ac:dyDescent="0.2">
      <c r="A106" s="3"/>
      <c r="B106" s="48" t="s">
        <v>262</v>
      </c>
      <c r="C106" s="59"/>
      <c r="D106" s="59"/>
      <c r="E106" s="62">
        <v>3</v>
      </c>
      <c r="F106" s="206"/>
      <c r="G106" s="129" t="s">
        <v>183</v>
      </c>
    </row>
    <row r="107" spans="1:7" x14ac:dyDescent="0.2">
      <c r="A107" s="3"/>
      <c r="B107" s="48" t="s">
        <v>263</v>
      </c>
      <c r="C107" s="59"/>
      <c r="D107" s="59">
        <v>4</v>
      </c>
      <c r="E107" s="62"/>
      <c r="F107" s="63"/>
      <c r="G107" s="59"/>
    </row>
    <row r="108" spans="1:7" x14ac:dyDescent="0.2">
      <c r="A108" s="3"/>
      <c r="B108" s="48" t="s">
        <v>264</v>
      </c>
      <c r="C108" s="59"/>
      <c r="D108" s="59"/>
      <c r="E108" s="62">
        <v>2</v>
      </c>
      <c r="F108" s="63"/>
      <c r="G108" s="59"/>
    </row>
    <row r="109" spans="1:7" x14ac:dyDescent="0.2">
      <c r="A109" s="3"/>
      <c r="B109" s="48" t="s">
        <v>265</v>
      </c>
      <c r="C109" s="59"/>
      <c r="D109" s="59">
        <v>1</v>
      </c>
      <c r="E109" s="62"/>
      <c r="F109" s="63"/>
      <c r="G109" s="59"/>
    </row>
    <row r="110" spans="1:7" x14ac:dyDescent="0.2">
      <c r="A110" s="3"/>
      <c r="B110" s="48" t="s">
        <v>266</v>
      </c>
      <c r="C110" s="59"/>
      <c r="D110" s="59"/>
      <c r="E110" s="62">
        <v>2</v>
      </c>
      <c r="F110" s="63"/>
      <c r="G110" s="59"/>
    </row>
    <row r="111" spans="1:7" x14ac:dyDescent="0.2">
      <c r="A111" s="3"/>
      <c r="B111" s="80" t="s">
        <v>267</v>
      </c>
      <c r="C111" s="59"/>
      <c r="D111" s="59">
        <v>3</v>
      </c>
      <c r="E111" s="62"/>
      <c r="F111" s="70">
        <v>12</v>
      </c>
      <c r="G111" s="59"/>
    </row>
    <row r="112" spans="1:7" x14ac:dyDescent="0.2">
      <c r="A112" s="3"/>
      <c r="B112" s="76" t="s">
        <v>268</v>
      </c>
      <c r="C112" s="75">
        <v>3</v>
      </c>
      <c r="D112" s="75"/>
      <c r="E112" s="77"/>
      <c r="F112" s="75"/>
      <c r="G112" s="75"/>
    </row>
    <row r="113" spans="1:7" x14ac:dyDescent="0.2">
      <c r="A113" s="3"/>
      <c r="B113" s="48" t="s">
        <v>269</v>
      </c>
      <c r="C113" s="59"/>
      <c r="D113" s="59"/>
      <c r="E113" s="62">
        <v>4</v>
      </c>
      <c r="F113" s="206"/>
      <c r="G113" s="129" t="s">
        <v>183</v>
      </c>
    </row>
    <row r="114" spans="1:7" x14ac:dyDescent="0.2">
      <c r="A114" s="3"/>
      <c r="B114" s="48" t="s">
        <v>270</v>
      </c>
      <c r="C114" s="59"/>
      <c r="D114" s="59">
        <v>2</v>
      </c>
      <c r="E114" s="62"/>
      <c r="F114" s="63"/>
      <c r="G114" s="59"/>
    </row>
    <row r="115" spans="1:7" x14ac:dyDescent="0.2">
      <c r="A115" s="3"/>
      <c r="B115" s="48" t="s">
        <v>271</v>
      </c>
      <c r="C115" s="59"/>
      <c r="D115" s="59"/>
      <c r="E115" s="62">
        <v>3</v>
      </c>
      <c r="F115" s="70">
        <v>9</v>
      </c>
      <c r="G115" s="129" t="s">
        <v>183</v>
      </c>
    </row>
    <row r="116" spans="1:7" x14ac:dyDescent="0.2">
      <c r="A116" s="3"/>
      <c r="B116" s="76" t="s">
        <v>272</v>
      </c>
      <c r="C116" s="75">
        <v>2</v>
      </c>
      <c r="D116" s="75"/>
      <c r="E116" s="77"/>
      <c r="F116" s="75"/>
      <c r="G116" s="75"/>
    </row>
    <row r="117" spans="1:7" x14ac:dyDescent="0.2">
      <c r="A117" s="3"/>
      <c r="B117" s="48" t="s">
        <v>273</v>
      </c>
      <c r="C117" s="59"/>
      <c r="D117" s="59">
        <v>10</v>
      </c>
      <c r="E117" s="62"/>
      <c r="F117" s="59">
        <v>10</v>
      </c>
      <c r="G117" s="59"/>
    </row>
    <row r="118" spans="1:7" x14ac:dyDescent="0.2">
      <c r="A118" s="3"/>
      <c r="B118" s="76" t="s">
        <v>274</v>
      </c>
      <c r="C118" s="75">
        <v>11</v>
      </c>
      <c r="D118" s="75"/>
      <c r="E118" s="77"/>
      <c r="F118" s="75"/>
      <c r="G118" s="75"/>
    </row>
    <row r="119" spans="1:7" x14ac:dyDescent="0.2">
      <c r="A119" s="3"/>
      <c r="B119" s="48" t="s">
        <v>275</v>
      </c>
      <c r="C119" s="59"/>
      <c r="D119" s="59">
        <v>4</v>
      </c>
      <c r="E119" s="62"/>
      <c r="F119" s="206"/>
      <c r="G119" s="59"/>
    </row>
    <row r="120" spans="1:7" x14ac:dyDescent="0.2">
      <c r="A120" s="3"/>
      <c r="B120" s="48" t="s">
        <v>276</v>
      </c>
      <c r="C120" s="59"/>
      <c r="D120" s="59"/>
      <c r="E120" s="62">
        <v>2</v>
      </c>
      <c r="F120" s="63"/>
      <c r="G120" s="59"/>
    </row>
    <row r="121" spans="1:7" x14ac:dyDescent="0.2">
      <c r="A121" s="3"/>
      <c r="B121" s="48" t="s">
        <v>277</v>
      </c>
      <c r="C121" s="59"/>
      <c r="D121" s="59">
        <v>4</v>
      </c>
      <c r="E121" s="62"/>
      <c r="F121" s="70">
        <v>10</v>
      </c>
      <c r="G121" s="59"/>
    </row>
    <row r="122" spans="1:7" x14ac:dyDescent="0.2">
      <c r="A122" s="3"/>
      <c r="B122" s="76" t="s">
        <v>278</v>
      </c>
      <c r="C122" s="75">
        <v>1</v>
      </c>
      <c r="D122" s="75"/>
      <c r="E122" s="77"/>
      <c r="F122" s="75"/>
      <c r="G122" s="75"/>
    </row>
    <row r="123" spans="1:7" x14ac:dyDescent="0.2">
      <c r="A123" s="3"/>
      <c r="B123" s="48" t="s">
        <v>279</v>
      </c>
      <c r="C123" s="59"/>
      <c r="D123" s="59">
        <v>3</v>
      </c>
      <c r="E123" s="62"/>
      <c r="F123" s="206"/>
      <c r="G123" s="59"/>
    </row>
    <row r="124" spans="1:7" x14ac:dyDescent="0.2">
      <c r="A124" s="3"/>
      <c r="B124" s="48" t="s">
        <v>280</v>
      </c>
      <c r="C124" s="59"/>
      <c r="D124" s="59"/>
      <c r="E124" s="62">
        <v>8</v>
      </c>
      <c r="F124" s="63"/>
      <c r="G124" s="129" t="s">
        <v>185</v>
      </c>
    </row>
    <row r="125" spans="1:7" x14ac:dyDescent="0.2">
      <c r="A125" s="3"/>
      <c r="B125" s="48" t="s">
        <v>281</v>
      </c>
      <c r="C125" s="59"/>
      <c r="D125" s="59">
        <v>2</v>
      </c>
      <c r="E125" s="62"/>
      <c r="F125" s="70">
        <v>13</v>
      </c>
      <c r="G125" s="59"/>
    </row>
    <row r="126" spans="1:7" x14ac:dyDescent="0.2">
      <c r="A126" s="3"/>
      <c r="B126" s="76" t="s">
        <v>282</v>
      </c>
      <c r="C126" s="75">
        <v>2</v>
      </c>
      <c r="D126" s="75"/>
      <c r="E126" s="77"/>
      <c r="F126" s="75"/>
      <c r="G126" s="75"/>
    </row>
    <row r="127" spans="1:7" x14ac:dyDescent="0.2">
      <c r="A127" s="3"/>
      <c r="B127" s="48" t="s">
        <v>283</v>
      </c>
      <c r="C127" s="59"/>
      <c r="D127" s="59">
        <v>2</v>
      </c>
      <c r="E127" s="62"/>
      <c r="F127" s="206"/>
      <c r="G127" s="59"/>
    </row>
    <row r="128" spans="1:7" x14ac:dyDescent="0.2">
      <c r="A128" s="3"/>
      <c r="B128" s="48" t="s">
        <v>284</v>
      </c>
      <c r="C128" s="59"/>
      <c r="D128" s="59"/>
      <c r="E128" s="62">
        <v>9</v>
      </c>
      <c r="F128" s="63"/>
      <c r="G128" s="59"/>
    </row>
    <row r="129" spans="1:7" x14ac:dyDescent="0.2">
      <c r="A129" s="3"/>
      <c r="B129" s="48" t="s">
        <v>285</v>
      </c>
      <c r="C129" s="59"/>
      <c r="D129" s="59">
        <v>6</v>
      </c>
      <c r="E129" s="62"/>
      <c r="F129" s="63"/>
      <c r="G129" s="59"/>
    </row>
    <row r="130" spans="1:7" x14ac:dyDescent="0.2">
      <c r="A130" s="3"/>
      <c r="B130" s="48" t="s">
        <v>286</v>
      </c>
      <c r="C130" s="59"/>
      <c r="D130" s="59"/>
      <c r="E130" s="62">
        <v>1</v>
      </c>
      <c r="F130" s="63"/>
      <c r="G130" s="59"/>
    </row>
    <row r="131" spans="1:7" x14ac:dyDescent="0.2">
      <c r="A131" s="3"/>
      <c r="B131" s="48" t="s">
        <v>287</v>
      </c>
      <c r="C131" s="59"/>
      <c r="D131" s="59">
        <v>10</v>
      </c>
      <c r="E131" s="62"/>
      <c r="F131" s="70">
        <v>26</v>
      </c>
      <c r="G131" s="59"/>
    </row>
    <row r="132" spans="1:7" x14ac:dyDescent="0.2">
      <c r="A132" s="3"/>
      <c r="B132" s="76" t="s">
        <v>288</v>
      </c>
      <c r="C132" s="75">
        <v>17</v>
      </c>
      <c r="D132" s="75"/>
      <c r="E132" s="77"/>
      <c r="F132" s="75"/>
      <c r="G132" s="75"/>
    </row>
    <row r="133" spans="1:7" x14ac:dyDescent="0.2">
      <c r="A133" s="3"/>
      <c r="B133" s="48" t="s">
        <v>289</v>
      </c>
      <c r="C133" s="59"/>
      <c r="D133" s="59">
        <v>10</v>
      </c>
      <c r="E133" s="62"/>
      <c r="F133" s="206"/>
      <c r="G133" s="59"/>
    </row>
    <row r="134" spans="1:7" x14ac:dyDescent="0.2">
      <c r="A134" s="3"/>
      <c r="B134" s="48" t="s">
        <v>290</v>
      </c>
      <c r="C134" s="59"/>
      <c r="D134" s="59"/>
      <c r="E134" s="62">
        <v>2</v>
      </c>
      <c r="F134" s="63"/>
      <c r="G134" s="59"/>
    </row>
    <row r="135" spans="1:7" x14ac:dyDescent="0.2">
      <c r="A135" s="3"/>
      <c r="B135" s="48" t="s">
        <v>291</v>
      </c>
      <c r="C135" s="59"/>
      <c r="D135" s="59">
        <v>2</v>
      </c>
      <c r="E135" s="62"/>
      <c r="F135" s="63"/>
      <c r="G135" s="59"/>
    </row>
    <row r="136" spans="1:7" x14ac:dyDescent="0.2">
      <c r="A136" s="3"/>
      <c r="B136" s="48" t="s">
        <v>292</v>
      </c>
      <c r="C136" s="59"/>
      <c r="D136" s="59"/>
      <c r="E136" s="62">
        <v>6</v>
      </c>
      <c r="F136" s="63"/>
      <c r="G136" s="129" t="s">
        <v>182</v>
      </c>
    </row>
    <row r="137" spans="1:7" x14ac:dyDescent="0.2">
      <c r="A137" s="3"/>
      <c r="B137" s="48" t="s">
        <v>293</v>
      </c>
      <c r="C137" s="59"/>
      <c r="D137" s="59">
        <v>11</v>
      </c>
      <c r="E137" s="62"/>
      <c r="F137" s="70">
        <v>41</v>
      </c>
      <c r="G137" s="59"/>
    </row>
    <row r="138" spans="1:7" x14ac:dyDescent="0.2">
      <c r="A138" s="3"/>
      <c r="B138" s="76" t="s">
        <v>294</v>
      </c>
      <c r="C138" s="75">
        <v>1</v>
      </c>
      <c r="D138" s="75"/>
      <c r="E138" s="77"/>
      <c r="F138" s="75"/>
      <c r="G138" s="75"/>
    </row>
    <row r="139" spans="1:7" x14ac:dyDescent="0.2">
      <c r="A139" s="3"/>
      <c r="B139" s="48" t="s">
        <v>295</v>
      </c>
      <c r="C139" s="59"/>
      <c r="D139" s="59">
        <v>10</v>
      </c>
      <c r="E139" s="62"/>
      <c r="F139" s="59">
        <v>10</v>
      </c>
      <c r="G139" s="59"/>
    </row>
    <row r="140" spans="1:7" x14ac:dyDescent="0.2">
      <c r="A140" s="3"/>
      <c r="B140" s="76" t="s">
        <v>296</v>
      </c>
      <c r="C140" s="75">
        <v>2</v>
      </c>
      <c r="D140" s="75"/>
      <c r="E140" s="77"/>
      <c r="F140" s="75"/>
      <c r="G140" s="75"/>
    </row>
    <row r="141" spans="1:7" x14ac:dyDescent="0.2">
      <c r="A141" s="3"/>
      <c r="B141" s="48" t="s">
        <v>297</v>
      </c>
      <c r="C141" s="59"/>
      <c r="D141" s="59"/>
      <c r="E141" s="62">
        <v>10</v>
      </c>
      <c r="F141" s="206"/>
      <c r="G141" s="129" t="s">
        <v>185</v>
      </c>
    </row>
    <row r="142" spans="1:7" x14ac:dyDescent="0.2">
      <c r="A142" s="3"/>
      <c r="B142" s="48" t="s">
        <v>298</v>
      </c>
      <c r="C142" s="59"/>
      <c r="D142" s="59">
        <v>6</v>
      </c>
      <c r="E142" s="62"/>
      <c r="F142" s="70">
        <v>16</v>
      </c>
      <c r="G142" s="59"/>
    </row>
    <row r="143" spans="1:7" x14ac:dyDescent="0.2">
      <c r="A143" s="3"/>
      <c r="B143" s="76" t="s">
        <v>299</v>
      </c>
      <c r="C143" s="75">
        <v>5</v>
      </c>
      <c r="D143" s="75"/>
      <c r="E143" s="77"/>
      <c r="F143" s="75"/>
      <c r="G143" s="75"/>
    </row>
    <row r="144" spans="1:7" x14ac:dyDescent="0.2">
      <c r="A144" s="3"/>
      <c r="B144" s="48" t="s">
        <v>300</v>
      </c>
      <c r="C144" s="59"/>
      <c r="D144" s="59">
        <v>4</v>
      </c>
      <c r="E144" s="62"/>
      <c r="F144" s="206"/>
      <c r="G144" s="59"/>
    </row>
    <row r="145" spans="1:7" x14ac:dyDescent="0.2">
      <c r="A145" s="3"/>
      <c r="B145" s="48" t="s">
        <v>301</v>
      </c>
      <c r="C145" s="59"/>
      <c r="D145" s="59"/>
      <c r="E145" s="62">
        <v>8</v>
      </c>
      <c r="F145" s="63"/>
      <c r="G145" s="129" t="s">
        <v>182</v>
      </c>
    </row>
    <row r="146" spans="1:7" x14ac:dyDescent="0.2">
      <c r="A146" s="3"/>
      <c r="B146" s="48" t="s">
        <v>302</v>
      </c>
      <c r="C146" s="59"/>
      <c r="D146" s="59">
        <v>4</v>
      </c>
      <c r="E146" s="62"/>
      <c r="F146" s="63"/>
      <c r="G146" s="59"/>
    </row>
    <row r="147" spans="1:7" x14ac:dyDescent="0.2">
      <c r="A147" s="3"/>
      <c r="B147" s="48" t="s">
        <v>303</v>
      </c>
      <c r="C147" s="59"/>
      <c r="D147" s="59"/>
      <c r="E147" s="62">
        <v>2</v>
      </c>
      <c r="F147" s="63"/>
      <c r="G147" s="59"/>
    </row>
    <row r="148" spans="1:7" x14ac:dyDescent="0.2">
      <c r="A148" s="3"/>
      <c r="B148" s="48" t="s">
        <v>304</v>
      </c>
      <c r="C148" s="59"/>
      <c r="D148" s="59">
        <v>14</v>
      </c>
      <c r="E148" s="62"/>
      <c r="F148" s="63"/>
      <c r="G148" s="59"/>
    </row>
    <row r="149" spans="1:7" x14ac:dyDescent="0.2">
      <c r="A149" s="3"/>
      <c r="B149" s="48" t="s">
        <v>305</v>
      </c>
      <c r="C149" s="59"/>
      <c r="D149" s="59"/>
      <c r="E149" s="62">
        <v>3</v>
      </c>
      <c r="F149" s="63"/>
      <c r="G149" s="59"/>
    </row>
    <row r="150" spans="1:7" x14ac:dyDescent="0.2">
      <c r="A150" s="3"/>
      <c r="B150" s="48" t="s">
        <v>306</v>
      </c>
      <c r="C150" s="59"/>
      <c r="D150" s="59">
        <v>4</v>
      </c>
      <c r="E150" s="62"/>
      <c r="F150" s="63"/>
      <c r="G150" s="59"/>
    </row>
    <row r="151" spans="1:7" x14ac:dyDescent="0.2">
      <c r="A151" s="3"/>
      <c r="B151" s="48" t="s">
        <v>307</v>
      </c>
      <c r="C151" s="59"/>
      <c r="D151" s="59"/>
      <c r="E151" s="62">
        <v>2</v>
      </c>
      <c r="F151" s="63"/>
      <c r="G151" s="59"/>
    </row>
    <row r="152" spans="1:7" x14ac:dyDescent="0.2">
      <c r="A152" s="3"/>
      <c r="B152" s="48" t="s">
        <v>308</v>
      </c>
      <c r="C152" s="59"/>
      <c r="D152" s="59">
        <v>5</v>
      </c>
      <c r="E152" s="62"/>
      <c r="F152" s="63"/>
      <c r="G152" s="59"/>
    </row>
    <row r="153" spans="1:7" x14ac:dyDescent="0.2">
      <c r="A153" s="3"/>
      <c r="B153" s="48" t="s">
        <v>309</v>
      </c>
      <c r="C153" s="59"/>
      <c r="D153" s="59"/>
      <c r="E153" s="62">
        <v>3</v>
      </c>
      <c r="F153" s="63"/>
      <c r="G153" s="59"/>
    </row>
    <row r="154" spans="1:7" x14ac:dyDescent="0.2">
      <c r="A154" s="3"/>
      <c r="B154" s="48" t="s">
        <v>310</v>
      </c>
      <c r="C154" s="59"/>
      <c r="D154" s="59">
        <v>1</v>
      </c>
      <c r="E154" s="62"/>
      <c r="F154" s="63"/>
      <c r="G154" s="59"/>
    </row>
    <row r="155" spans="1:7" x14ac:dyDescent="0.2">
      <c r="A155" s="3"/>
      <c r="B155" s="48" t="s">
        <v>311</v>
      </c>
      <c r="C155" s="59"/>
      <c r="D155" s="59"/>
      <c r="E155" s="62">
        <v>1</v>
      </c>
      <c r="F155" s="63"/>
      <c r="G155" s="59"/>
    </row>
    <row r="156" spans="1:7" x14ac:dyDescent="0.2">
      <c r="A156" s="3"/>
      <c r="B156" s="48" t="s">
        <v>312</v>
      </c>
      <c r="C156" s="59"/>
      <c r="D156" s="59">
        <v>1</v>
      </c>
      <c r="E156" s="62"/>
      <c r="F156" s="63"/>
      <c r="G156" s="59"/>
    </row>
    <row r="157" spans="1:7" x14ac:dyDescent="0.2">
      <c r="A157" s="3"/>
      <c r="B157" s="48" t="s">
        <v>313</v>
      </c>
      <c r="C157" s="59"/>
      <c r="D157" s="59"/>
      <c r="E157" s="62">
        <v>3</v>
      </c>
      <c r="F157" s="63"/>
      <c r="G157" s="59"/>
    </row>
    <row r="158" spans="1:7" x14ac:dyDescent="0.2">
      <c r="A158" s="3"/>
      <c r="B158" s="48" t="s">
        <v>314</v>
      </c>
      <c r="C158" s="59"/>
      <c r="D158" s="59">
        <v>2</v>
      </c>
      <c r="E158" s="62"/>
      <c r="F158" s="63"/>
      <c r="G158" s="59"/>
    </row>
    <row r="159" spans="1:7" x14ac:dyDescent="0.2">
      <c r="A159" s="3"/>
      <c r="B159" s="48" t="s">
        <v>315</v>
      </c>
      <c r="C159" s="59"/>
      <c r="D159" s="59"/>
      <c r="E159" s="62">
        <v>1</v>
      </c>
      <c r="F159" s="63"/>
      <c r="G159" s="59"/>
    </row>
    <row r="160" spans="1:7" x14ac:dyDescent="0.2">
      <c r="A160" s="3"/>
      <c r="B160" s="48" t="s">
        <v>316</v>
      </c>
      <c r="C160" s="59"/>
      <c r="D160" s="59">
        <v>1</v>
      </c>
      <c r="E160" s="62"/>
      <c r="F160" s="63"/>
      <c r="G160" s="59"/>
    </row>
    <row r="161" spans="1:8" x14ac:dyDescent="0.2">
      <c r="A161" s="3"/>
      <c r="B161" s="48" t="s">
        <v>317</v>
      </c>
      <c r="C161" s="59"/>
      <c r="D161" s="59"/>
      <c r="E161" s="62">
        <v>3</v>
      </c>
      <c r="F161" s="63"/>
      <c r="G161" s="129" t="s">
        <v>183</v>
      </c>
    </row>
    <row r="162" spans="1:8" x14ac:dyDescent="0.2">
      <c r="A162" s="3"/>
      <c r="B162" s="48" t="s">
        <v>318</v>
      </c>
      <c r="C162" s="59"/>
      <c r="D162" s="59">
        <v>2</v>
      </c>
      <c r="E162" s="62"/>
      <c r="F162" s="63"/>
      <c r="G162" s="59"/>
    </row>
    <row r="163" spans="1:8" x14ac:dyDescent="0.2">
      <c r="A163" s="3"/>
      <c r="B163" s="48" t="s">
        <v>319</v>
      </c>
      <c r="C163" s="59"/>
      <c r="D163" s="59"/>
      <c r="E163" s="62">
        <v>1</v>
      </c>
      <c r="F163" s="63"/>
      <c r="G163" s="59"/>
    </row>
    <row r="164" spans="1:8" x14ac:dyDescent="0.2">
      <c r="A164" s="3"/>
      <c r="B164" s="48" t="s">
        <v>320</v>
      </c>
      <c r="C164" s="59"/>
      <c r="D164" s="59">
        <v>12</v>
      </c>
      <c r="E164" s="62"/>
      <c r="F164" s="70">
        <v>77</v>
      </c>
      <c r="G164" s="59"/>
    </row>
    <row r="165" spans="1:8" x14ac:dyDescent="0.2">
      <c r="A165" s="3"/>
      <c r="B165" s="76" t="s">
        <v>1629</v>
      </c>
      <c r="C165" s="75">
        <v>3</v>
      </c>
      <c r="D165" s="75"/>
      <c r="E165" s="77"/>
      <c r="F165" s="75"/>
      <c r="G165" s="75"/>
    </row>
    <row r="166" spans="1:8" x14ac:dyDescent="0.2">
      <c r="A166" s="3"/>
      <c r="B166" s="48" t="s">
        <v>1630</v>
      </c>
      <c r="C166" s="59"/>
      <c r="D166" s="59">
        <v>16</v>
      </c>
      <c r="E166" s="62"/>
      <c r="F166" s="59"/>
      <c r="G166" s="59"/>
    </row>
    <row r="167" spans="1:8" x14ac:dyDescent="0.2">
      <c r="A167" s="3"/>
      <c r="B167" s="99" t="s">
        <v>321</v>
      </c>
      <c r="C167" s="65"/>
      <c r="D167" s="65"/>
      <c r="E167" s="66">
        <v>5</v>
      </c>
      <c r="F167" s="59"/>
      <c r="G167" s="129" t="s">
        <v>185</v>
      </c>
    </row>
    <row r="168" spans="1:8" x14ac:dyDescent="0.2">
      <c r="A168" s="3"/>
      <c r="B168" s="91" t="s">
        <v>2</v>
      </c>
      <c r="C168" s="182">
        <f>SUM(C31:C167)</f>
        <v>81</v>
      </c>
      <c r="D168" s="182">
        <f>SUM(D31:D167)</f>
        <v>319</v>
      </c>
      <c r="E168" s="182">
        <f>SUM(E31:E167)</f>
        <v>192</v>
      </c>
      <c r="F168" s="168">
        <f>SUM(C168:E168)</f>
        <v>592</v>
      </c>
      <c r="G168" s="109" t="s">
        <v>779</v>
      </c>
    </row>
    <row r="169" spans="1:8" ht="13.5" thickBot="1" x14ac:dyDescent="0.25">
      <c r="A169" s="41"/>
      <c r="B169" s="91" t="s">
        <v>3</v>
      </c>
      <c r="C169" s="228">
        <f>(C168/F168)*100</f>
        <v>13.682432432432432</v>
      </c>
      <c r="D169" s="228">
        <f>(D168/F168)*100</f>
        <v>53.88513513513513</v>
      </c>
      <c r="E169" s="228">
        <f>(E168/F168)*100</f>
        <v>32.432432432432435</v>
      </c>
      <c r="F169" s="196"/>
      <c r="G169" s="116"/>
    </row>
    <row r="170" spans="1:8" x14ac:dyDescent="0.2">
      <c r="B170" s="16"/>
      <c r="C170" s="16"/>
      <c r="D170" s="16"/>
      <c r="E170" s="16"/>
      <c r="F170" s="4"/>
      <c r="G170" s="4"/>
      <c r="H170" s="4"/>
    </row>
    <row r="171" spans="1:8" x14ac:dyDescent="0.2">
      <c r="A171" s="29" t="s">
        <v>387</v>
      </c>
      <c r="B171" s="4"/>
      <c r="C171" s="4"/>
      <c r="D171" s="4"/>
      <c r="E171" s="4"/>
      <c r="F171" s="4"/>
      <c r="G171" s="4"/>
      <c r="H171" s="4"/>
    </row>
    <row r="172" spans="1:8" ht="51.75" thickBot="1" x14ac:dyDescent="0.25">
      <c r="A172" s="133" t="s">
        <v>129</v>
      </c>
      <c r="B172" s="105" t="s">
        <v>74</v>
      </c>
      <c r="C172" s="104" t="s">
        <v>77</v>
      </c>
      <c r="D172" s="104" t="s">
        <v>347</v>
      </c>
      <c r="E172" s="104" t="s">
        <v>145</v>
      </c>
      <c r="F172" s="132"/>
      <c r="G172" s="4"/>
      <c r="H172" s="4"/>
    </row>
    <row r="173" spans="1:8" ht="13.5" thickTop="1" x14ac:dyDescent="0.2">
      <c r="A173" s="134"/>
      <c r="B173" s="135" t="s">
        <v>1631</v>
      </c>
      <c r="C173" s="135"/>
      <c r="D173" s="135">
        <v>33</v>
      </c>
      <c r="E173" s="135">
        <v>54</v>
      </c>
      <c r="F173" s="132"/>
      <c r="G173" s="4"/>
      <c r="H173" s="4"/>
    </row>
    <row r="174" spans="1:8" x14ac:dyDescent="0.2">
      <c r="A174" s="99" t="s">
        <v>76</v>
      </c>
      <c r="B174" s="138" t="s">
        <v>322</v>
      </c>
      <c r="C174" s="138">
        <v>10</v>
      </c>
      <c r="D174" s="138"/>
      <c r="E174" s="138"/>
      <c r="F174" s="132"/>
      <c r="G174" s="4"/>
      <c r="H174" s="4"/>
    </row>
    <row r="175" spans="1:8" x14ac:dyDescent="0.2">
      <c r="A175" s="99" t="s">
        <v>126</v>
      </c>
      <c r="B175" s="136" t="s">
        <v>324</v>
      </c>
      <c r="C175" s="136"/>
      <c r="D175" s="136">
        <v>40</v>
      </c>
      <c r="E175" s="136">
        <v>40</v>
      </c>
      <c r="F175" s="132"/>
      <c r="G175" s="4"/>
      <c r="H175" s="4"/>
    </row>
    <row r="176" spans="1:8" x14ac:dyDescent="0.2">
      <c r="A176" s="99" t="s">
        <v>127</v>
      </c>
      <c r="B176" s="138" t="s">
        <v>323</v>
      </c>
      <c r="C176" s="138">
        <v>1</v>
      </c>
      <c r="D176" s="138"/>
      <c r="E176" s="138"/>
      <c r="F176" s="132"/>
      <c r="G176" s="4"/>
      <c r="H176" s="4"/>
    </row>
    <row r="177" spans="1:8" x14ac:dyDescent="0.2">
      <c r="A177" s="99" t="s">
        <v>128</v>
      </c>
      <c r="B177" s="136" t="s">
        <v>325</v>
      </c>
      <c r="C177" s="136"/>
      <c r="D177" s="136">
        <v>9</v>
      </c>
      <c r="E177" s="136">
        <v>9</v>
      </c>
      <c r="F177" s="132"/>
      <c r="G177" s="4"/>
      <c r="H177" s="4"/>
    </row>
    <row r="178" spans="1:8" x14ac:dyDescent="0.2">
      <c r="A178" s="134"/>
      <c r="B178" s="138" t="s">
        <v>326</v>
      </c>
      <c r="C178" s="138">
        <v>4</v>
      </c>
      <c r="D178" s="138"/>
      <c r="E178" s="138"/>
      <c r="F178" s="132"/>
      <c r="G178" s="4"/>
      <c r="H178" s="4"/>
    </row>
    <row r="179" spans="1:8" x14ac:dyDescent="0.2">
      <c r="A179" s="137" t="s">
        <v>348</v>
      </c>
      <c r="B179" s="136" t="s">
        <v>327</v>
      </c>
      <c r="C179" s="136"/>
      <c r="D179" s="136">
        <v>6</v>
      </c>
      <c r="E179" s="136">
        <v>6</v>
      </c>
      <c r="F179" s="132"/>
      <c r="G179" s="4"/>
      <c r="H179" s="4"/>
    </row>
    <row r="180" spans="1:8" x14ac:dyDescent="0.2">
      <c r="A180" s="137" t="s">
        <v>349</v>
      </c>
      <c r="B180" s="138" t="s">
        <v>328</v>
      </c>
      <c r="C180" s="138">
        <v>1</v>
      </c>
      <c r="D180" s="138"/>
      <c r="E180" s="138"/>
      <c r="F180" s="132"/>
      <c r="G180" s="4"/>
      <c r="H180" s="4"/>
    </row>
    <row r="181" spans="1:8" x14ac:dyDescent="0.2">
      <c r="A181" s="134"/>
      <c r="B181" s="136" t="s">
        <v>329</v>
      </c>
      <c r="C181" s="136"/>
      <c r="D181" s="136">
        <v>47</v>
      </c>
      <c r="E181" s="136">
        <v>47</v>
      </c>
      <c r="F181" s="132"/>
      <c r="G181" s="4"/>
      <c r="H181" s="4"/>
    </row>
    <row r="182" spans="1:8" x14ac:dyDescent="0.2">
      <c r="A182" s="134"/>
      <c r="B182" s="138" t="s">
        <v>330</v>
      </c>
      <c r="C182" s="138">
        <v>4</v>
      </c>
      <c r="D182" s="138"/>
      <c r="E182" s="138"/>
      <c r="F182" s="132"/>
      <c r="G182" s="4"/>
      <c r="H182" s="4"/>
    </row>
    <row r="183" spans="1:8" x14ac:dyDescent="0.2">
      <c r="A183" s="134"/>
      <c r="B183" s="136" t="s">
        <v>331</v>
      </c>
      <c r="C183" s="136"/>
      <c r="D183" s="136">
        <v>3</v>
      </c>
      <c r="E183" s="136">
        <v>3</v>
      </c>
      <c r="F183" s="132"/>
      <c r="G183" s="4"/>
      <c r="H183" s="4"/>
    </row>
    <row r="184" spans="1:8" x14ac:dyDescent="0.2">
      <c r="A184" s="134"/>
      <c r="B184" s="138" t="s">
        <v>332</v>
      </c>
      <c r="C184" s="138">
        <v>5</v>
      </c>
      <c r="D184" s="138"/>
      <c r="E184" s="138"/>
      <c r="F184" s="132"/>
      <c r="G184" s="4"/>
      <c r="H184" s="4"/>
    </row>
    <row r="185" spans="1:8" x14ac:dyDescent="0.2">
      <c r="A185" s="134"/>
      <c r="B185" s="136" t="s">
        <v>333</v>
      </c>
      <c r="C185" s="136"/>
      <c r="D185" s="136">
        <v>2</v>
      </c>
      <c r="E185" s="136">
        <v>2</v>
      </c>
      <c r="F185" s="132"/>
      <c r="G185" s="4"/>
      <c r="H185" s="4"/>
    </row>
    <row r="186" spans="1:8" x14ac:dyDescent="0.2">
      <c r="A186" s="134"/>
      <c r="B186" s="138" t="s">
        <v>334</v>
      </c>
      <c r="C186" s="138">
        <v>1</v>
      </c>
      <c r="D186" s="138"/>
      <c r="E186" s="138"/>
      <c r="F186" s="132"/>
      <c r="G186" s="4"/>
      <c r="H186" s="4"/>
    </row>
    <row r="187" spans="1:8" x14ac:dyDescent="0.2">
      <c r="A187" s="134"/>
      <c r="B187" s="136" t="s">
        <v>335</v>
      </c>
      <c r="C187" s="136"/>
      <c r="D187" s="136">
        <v>43</v>
      </c>
      <c r="E187" s="136">
        <v>43</v>
      </c>
      <c r="F187" s="132"/>
      <c r="G187" s="4"/>
      <c r="H187" s="4"/>
    </row>
    <row r="188" spans="1:8" x14ac:dyDescent="0.2">
      <c r="A188" s="134"/>
      <c r="B188" s="138" t="s">
        <v>336</v>
      </c>
      <c r="C188" s="138">
        <v>3</v>
      </c>
      <c r="D188" s="138"/>
      <c r="E188" s="138"/>
      <c r="F188" s="132"/>
      <c r="G188" s="4"/>
      <c r="H188" s="4"/>
    </row>
    <row r="189" spans="1:8" x14ac:dyDescent="0.2">
      <c r="A189" s="134"/>
      <c r="B189" s="136" t="s">
        <v>338</v>
      </c>
      <c r="C189" s="136"/>
      <c r="D189" s="136">
        <v>3</v>
      </c>
      <c r="E189" s="136">
        <v>3</v>
      </c>
      <c r="F189" s="132"/>
      <c r="G189" s="4"/>
      <c r="H189" s="4"/>
    </row>
    <row r="190" spans="1:8" x14ac:dyDescent="0.2">
      <c r="A190" s="134"/>
      <c r="B190" s="138" t="s">
        <v>337</v>
      </c>
      <c r="C190" s="138">
        <v>1</v>
      </c>
      <c r="D190" s="138"/>
      <c r="E190" s="138"/>
      <c r="F190" s="132"/>
      <c r="G190" s="4"/>
      <c r="H190" s="4"/>
    </row>
    <row r="191" spans="1:8" x14ac:dyDescent="0.2">
      <c r="A191" s="134"/>
      <c r="B191" s="136" t="s">
        <v>339</v>
      </c>
      <c r="C191" s="136"/>
      <c r="D191" s="136">
        <v>3</v>
      </c>
      <c r="E191" s="136">
        <v>3</v>
      </c>
      <c r="F191" s="132"/>
      <c r="G191" s="4"/>
      <c r="H191" s="4"/>
    </row>
    <row r="192" spans="1:8" x14ac:dyDescent="0.2">
      <c r="A192" s="134"/>
      <c r="B192" s="138" t="s">
        <v>340</v>
      </c>
      <c r="C192" s="138">
        <v>3</v>
      </c>
      <c r="D192" s="138"/>
      <c r="E192" s="138"/>
      <c r="F192" s="132"/>
      <c r="G192" s="4"/>
      <c r="H192" s="4"/>
    </row>
    <row r="193" spans="1:8" x14ac:dyDescent="0.2">
      <c r="A193" s="134"/>
      <c r="B193" s="136" t="s">
        <v>341</v>
      </c>
      <c r="C193" s="136"/>
      <c r="D193" s="136">
        <v>5</v>
      </c>
      <c r="E193" s="136">
        <v>5</v>
      </c>
      <c r="F193" s="132"/>
      <c r="G193" s="4"/>
      <c r="H193" s="4"/>
    </row>
    <row r="194" spans="1:8" x14ac:dyDescent="0.2">
      <c r="A194" s="134"/>
      <c r="B194" s="138" t="s">
        <v>342</v>
      </c>
      <c r="C194" s="138">
        <v>4</v>
      </c>
      <c r="D194" s="138"/>
      <c r="E194" s="138"/>
      <c r="F194" s="132"/>
      <c r="G194" s="4"/>
      <c r="H194" s="4"/>
    </row>
    <row r="195" spans="1:8" x14ac:dyDescent="0.2">
      <c r="A195" s="134"/>
      <c r="B195" s="136" t="s">
        <v>343</v>
      </c>
      <c r="C195" s="136"/>
      <c r="D195" s="136">
        <v>6</v>
      </c>
      <c r="E195" s="136">
        <v>6</v>
      </c>
      <c r="F195" s="132"/>
      <c r="G195" s="4"/>
      <c r="H195" s="4"/>
    </row>
    <row r="196" spans="1:8" x14ac:dyDescent="0.2">
      <c r="A196" s="134"/>
      <c r="B196" s="138" t="s">
        <v>344</v>
      </c>
      <c r="C196" s="138">
        <v>2</v>
      </c>
      <c r="D196" s="138"/>
      <c r="E196" s="138"/>
      <c r="F196" s="132"/>
      <c r="G196" s="4"/>
      <c r="H196" s="4"/>
    </row>
    <row r="197" spans="1:8" x14ac:dyDescent="0.2">
      <c r="A197" s="134"/>
      <c r="B197" s="136" t="s">
        <v>345</v>
      </c>
      <c r="C197" s="136"/>
      <c r="D197" s="136">
        <v>23</v>
      </c>
      <c r="E197" s="136">
        <v>23</v>
      </c>
      <c r="F197" s="132"/>
      <c r="G197" s="4"/>
      <c r="H197" s="4"/>
    </row>
    <row r="198" spans="1:8" x14ac:dyDescent="0.2">
      <c r="A198" s="134"/>
      <c r="B198" s="195" t="s">
        <v>346</v>
      </c>
      <c r="C198" s="195">
        <v>3</v>
      </c>
      <c r="D198" s="195"/>
      <c r="E198" s="195"/>
      <c r="F198" s="132"/>
      <c r="G198" s="4"/>
      <c r="H198" s="4"/>
    </row>
    <row r="199" spans="1:8" x14ac:dyDescent="0.2">
      <c r="A199" s="194"/>
      <c r="B199" s="91" t="s">
        <v>2</v>
      </c>
      <c r="C199" s="91">
        <f>SUM(C173:C198)</f>
        <v>42</v>
      </c>
      <c r="D199" s="91">
        <f t="shared" ref="D199" si="0">SUM(D173:D198)</f>
        <v>223</v>
      </c>
      <c r="E199" s="91"/>
      <c r="F199" s="168">
        <f>SUM(C199:D199)</f>
        <v>265</v>
      </c>
      <c r="G199" s="109" t="s">
        <v>779</v>
      </c>
      <c r="H199" s="4"/>
    </row>
    <row r="200" spans="1:8" ht="13.5" thickBot="1" x14ac:dyDescent="0.25">
      <c r="A200" s="139"/>
      <c r="B200" s="186" t="s">
        <v>3</v>
      </c>
      <c r="C200" s="226">
        <f>(C199/F199)*100</f>
        <v>15.849056603773585</v>
      </c>
      <c r="D200" s="226">
        <f>(D199/F199)*100</f>
        <v>84.150943396226424</v>
      </c>
      <c r="E200" s="226"/>
      <c r="F200" s="196"/>
      <c r="G200" s="116"/>
      <c r="H200" s="4"/>
    </row>
    <row r="201" spans="1:8" x14ac:dyDescent="0.2">
      <c r="A201" s="134"/>
      <c r="B201" s="134"/>
      <c r="C201" s="137"/>
      <c r="D201" s="137"/>
      <c r="E201" s="137"/>
      <c r="F201" s="131"/>
      <c r="G201" s="4"/>
      <c r="H201" s="4"/>
    </row>
    <row r="202" spans="1:8" ht="51.75" thickBot="1" x14ac:dyDescent="0.25">
      <c r="A202" s="133" t="s">
        <v>129</v>
      </c>
      <c r="B202" s="105" t="s">
        <v>74</v>
      </c>
      <c r="C202" s="104" t="s">
        <v>77</v>
      </c>
      <c r="D202" s="104" t="s">
        <v>347</v>
      </c>
      <c r="E202" s="104" t="s">
        <v>145</v>
      </c>
      <c r="F202" s="131"/>
      <c r="G202" s="4"/>
      <c r="H202" s="4"/>
    </row>
    <row r="203" spans="1:8" ht="13.5" thickTop="1" x14ac:dyDescent="0.2">
      <c r="A203" s="193" t="s">
        <v>351</v>
      </c>
      <c r="B203" s="151" t="s">
        <v>354</v>
      </c>
      <c r="C203" s="79">
        <v>7</v>
      </c>
      <c r="D203" s="79"/>
      <c r="E203" s="79"/>
      <c r="F203" s="4"/>
      <c r="G203" s="4"/>
      <c r="H203" s="4"/>
    </row>
    <row r="204" spans="1:8" x14ac:dyDescent="0.2">
      <c r="A204" s="74" t="s">
        <v>352</v>
      </c>
      <c r="B204" s="150" t="s">
        <v>355</v>
      </c>
      <c r="C204" s="147"/>
      <c r="D204" s="58">
        <v>6</v>
      </c>
      <c r="E204" s="148">
        <v>6</v>
      </c>
      <c r="F204" s="4"/>
      <c r="G204" s="4"/>
      <c r="H204" s="4"/>
    </row>
    <row r="205" spans="1:8" x14ac:dyDescent="0.2">
      <c r="A205" s="74" t="s">
        <v>353</v>
      </c>
      <c r="B205" s="152" t="s">
        <v>356</v>
      </c>
      <c r="C205" s="153">
        <v>2</v>
      </c>
      <c r="D205" s="75"/>
      <c r="E205" s="154"/>
      <c r="F205" s="4"/>
      <c r="G205" s="4"/>
      <c r="H205" s="4"/>
    </row>
    <row r="206" spans="1:8" x14ac:dyDescent="0.2">
      <c r="A206" s="54"/>
      <c r="B206" s="150" t="s">
        <v>357</v>
      </c>
      <c r="C206" s="144"/>
      <c r="D206" s="58">
        <v>9</v>
      </c>
      <c r="E206" s="145">
        <v>9</v>
      </c>
      <c r="F206" s="4"/>
      <c r="G206" s="4"/>
      <c r="H206" s="4"/>
    </row>
    <row r="207" spans="1:8" x14ac:dyDescent="0.2">
      <c r="A207" s="54"/>
      <c r="B207" s="152" t="s">
        <v>358</v>
      </c>
      <c r="C207" s="153">
        <v>20</v>
      </c>
      <c r="D207" s="75"/>
      <c r="E207" s="154"/>
      <c r="F207" s="4"/>
      <c r="G207" s="4"/>
      <c r="H207" s="4"/>
    </row>
    <row r="208" spans="1:8" x14ac:dyDescent="0.2">
      <c r="A208" s="54"/>
      <c r="B208" s="150" t="s">
        <v>359</v>
      </c>
      <c r="C208" s="144"/>
      <c r="D208" s="58">
        <v>4</v>
      </c>
      <c r="E208" s="145">
        <v>4</v>
      </c>
      <c r="F208" s="4"/>
      <c r="G208" s="4"/>
      <c r="H208" s="4"/>
    </row>
    <row r="209" spans="1:8" x14ac:dyDescent="0.2">
      <c r="A209" s="54"/>
      <c r="B209" s="152" t="s">
        <v>360</v>
      </c>
      <c r="C209" s="153">
        <v>5</v>
      </c>
      <c r="D209" s="75"/>
      <c r="E209" s="154"/>
      <c r="F209" s="4"/>
      <c r="G209" s="4"/>
      <c r="H209" s="4"/>
    </row>
    <row r="210" spans="1:8" x14ac:dyDescent="0.2">
      <c r="A210" s="54"/>
      <c r="B210" s="150" t="s">
        <v>361</v>
      </c>
      <c r="C210" s="144"/>
      <c r="D210" s="58">
        <v>7</v>
      </c>
      <c r="E210" s="145">
        <v>7</v>
      </c>
      <c r="F210" s="4"/>
      <c r="G210" s="4"/>
      <c r="H210" s="4"/>
    </row>
    <row r="211" spans="1:8" x14ac:dyDescent="0.2">
      <c r="A211" s="54"/>
      <c r="B211" s="152" t="s">
        <v>362</v>
      </c>
      <c r="C211" s="153">
        <v>12</v>
      </c>
      <c r="D211" s="75"/>
      <c r="E211" s="154"/>
      <c r="F211" s="4"/>
      <c r="G211" s="4"/>
      <c r="H211" s="4"/>
    </row>
    <row r="212" spans="1:8" x14ac:dyDescent="0.2">
      <c r="A212" s="54"/>
      <c r="B212" s="150" t="s">
        <v>363</v>
      </c>
      <c r="C212" s="144"/>
      <c r="D212" s="58">
        <v>6</v>
      </c>
      <c r="E212" s="145">
        <v>6</v>
      </c>
      <c r="F212" s="4"/>
      <c r="G212" s="4"/>
      <c r="H212" s="4"/>
    </row>
    <row r="213" spans="1:8" x14ac:dyDescent="0.2">
      <c r="A213" s="54"/>
      <c r="B213" s="152" t="s">
        <v>364</v>
      </c>
      <c r="C213" s="153">
        <v>17</v>
      </c>
      <c r="D213" s="75"/>
      <c r="E213" s="154"/>
      <c r="F213" s="4"/>
      <c r="G213" s="4"/>
      <c r="H213" s="4"/>
    </row>
    <row r="214" spans="1:8" x14ac:dyDescent="0.2">
      <c r="A214" s="54"/>
      <c r="B214" s="150" t="s">
        <v>365</v>
      </c>
      <c r="C214" s="144"/>
      <c r="D214" s="58">
        <v>2</v>
      </c>
      <c r="E214" s="145">
        <v>2</v>
      </c>
      <c r="F214" s="4"/>
      <c r="G214" s="4"/>
      <c r="H214" s="4"/>
    </row>
    <row r="215" spans="1:8" x14ac:dyDescent="0.2">
      <c r="A215" s="54"/>
      <c r="B215" s="152" t="s">
        <v>366</v>
      </c>
      <c r="C215" s="153">
        <v>6</v>
      </c>
      <c r="D215" s="75"/>
      <c r="E215" s="154"/>
      <c r="F215" s="4"/>
      <c r="G215" s="4"/>
      <c r="H215" s="4"/>
    </row>
    <row r="216" spans="1:8" x14ac:dyDescent="0.2">
      <c r="A216" s="54"/>
      <c r="B216" s="150" t="s">
        <v>380</v>
      </c>
      <c r="C216" s="144"/>
      <c r="D216" s="58">
        <v>3</v>
      </c>
      <c r="E216" s="145">
        <v>3</v>
      </c>
      <c r="F216" s="4"/>
      <c r="G216" s="4"/>
      <c r="H216" s="4"/>
    </row>
    <row r="217" spans="1:8" x14ac:dyDescent="0.2">
      <c r="A217" s="54"/>
      <c r="B217" s="152" t="s">
        <v>367</v>
      </c>
      <c r="C217" s="153">
        <v>14</v>
      </c>
      <c r="D217" s="75"/>
      <c r="E217" s="154"/>
      <c r="F217" s="4"/>
      <c r="G217" s="4"/>
      <c r="H217" s="4"/>
    </row>
    <row r="218" spans="1:8" x14ac:dyDescent="0.2">
      <c r="A218" s="54"/>
      <c r="B218" s="48" t="s">
        <v>368</v>
      </c>
      <c r="C218" s="144"/>
      <c r="D218" s="58">
        <v>4</v>
      </c>
      <c r="E218" s="145">
        <v>4</v>
      </c>
      <c r="F218" s="4"/>
      <c r="G218" s="4"/>
      <c r="H218" s="4"/>
    </row>
    <row r="219" spans="1:8" x14ac:dyDescent="0.2">
      <c r="A219" s="54"/>
      <c r="B219" s="152" t="s">
        <v>369</v>
      </c>
      <c r="C219" s="153">
        <v>8</v>
      </c>
      <c r="D219" s="75"/>
      <c r="E219" s="154"/>
      <c r="F219" s="4"/>
      <c r="G219" s="4"/>
      <c r="H219" s="4"/>
    </row>
    <row r="220" spans="1:8" x14ac:dyDescent="0.2">
      <c r="A220" s="54"/>
      <c r="B220" s="150" t="s">
        <v>370</v>
      </c>
      <c r="C220" s="144"/>
      <c r="D220" s="58">
        <v>4</v>
      </c>
      <c r="E220" s="145">
        <v>4</v>
      </c>
      <c r="F220" s="4"/>
      <c r="G220" s="4"/>
      <c r="H220" s="4"/>
    </row>
    <row r="221" spans="1:8" x14ac:dyDescent="0.2">
      <c r="A221" s="54"/>
      <c r="B221" s="152" t="s">
        <v>371</v>
      </c>
      <c r="C221" s="153">
        <v>10</v>
      </c>
      <c r="D221" s="75"/>
      <c r="E221" s="154"/>
      <c r="F221" s="157"/>
      <c r="G221" s="4"/>
      <c r="H221" s="4"/>
    </row>
    <row r="222" spans="1:8" x14ac:dyDescent="0.2">
      <c r="A222" s="54"/>
      <c r="B222" s="150" t="s">
        <v>372</v>
      </c>
      <c r="C222" s="144"/>
      <c r="D222" s="58">
        <v>7</v>
      </c>
      <c r="E222" s="145">
        <v>7</v>
      </c>
      <c r="F222" s="4"/>
      <c r="G222" s="4"/>
      <c r="H222" s="4"/>
    </row>
    <row r="223" spans="1:8" x14ac:dyDescent="0.2">
      <c r="A223" s="54"/>
      <c r="B223" s="152" t="s">
        <v>373</v>
      </c>
      <c r="C223" s="153">
        <v>19</v>
      </c>
      <c r="D223" s="75"/>
      <c r="E223" s="154"/>
      <c r="F223" s="4"/>
      <c r="G223" s="4"/>
      <c r="H223" s="4"/>
    </row>
    <row r="224" spans="1:8" x14ac:dyDescent="0.2">
      <c r="A224" s="54"/>
      <c r="B224" s="150" t="s">
        <v>374</v>
      </c>
      <c r="C224" s="144"/>
      <c r="D224" s="58">
        <v>18</v>
      </c>
      <c r="E224" s="145">
        <v>18</v>
      </c>
      <c r="F224" s="4"/>
      <c r="G224" s="4"/>
      <c r="H224" s="4"/>
    </row>
    <row r="225" spans="1:8" x14ac:dyDescent="0.2">
      <c r="A225" s="54"/>
      <c r="B225" s="152" t="s">
        <v>375</v>
      </c>
      <c r="C225" s="153">
        <v>2</v>
      </c>
      <c r="D225" s="75"/>
      <c r="E225" s="154"/>
      <c r="F225" s="4"/>
      <c r="G225" s="4"/>
      <c r="H225" s="4"/>
    </row>
    <row r="226" spans="1:8" x14ac:dyDescent="0.2">
      <c r="A226" s="54"/>
      <c r="B226" s="150" t="s">
        <v>376</v>
      </c>
      <c r="C226" s="144"/>
      <c r="D226" s="58">
        <v>4</v>
      </c>
      <c r="E226" s="145">
        <v>4</v>
      </c>
      <c r="F226" s="4"/>
      <c r="G226" s="4"/>
      <c r="H226" s="4"/>
    </row>
    <row r="227" spans="1:8" x14ac:dyDescent="0.2">
      <c r="A227" s="54"/>
      <c r="B227" s="152" t="s">
        <v>377</v>
      </c>
      <c r="C227" s="153">
        <v>3</v>
      </c>
      <c r="D227" s="75"/>
      <c r="E227" s="154"/>
      <c r="F227" s="4"/>
      <c r="G227" s="4"/>
      <c r="H227" s="4"/>
    </row>
    <row r="228" spans="1:8" x14ac:dyDescent="0.2">
      <c r="A228" s="54"/>
      <c r="B228" s="150" t="s">
        <v>378</v>
      </c>
      <c r="C228" s="146"/>
      <c r="D228" s="58">
        <v>3</v>
      </c>
      <c r="E228" s="145">
        <v>3</v>
      </c>
      <c r="F228" s="4"/>
      <c r="G228" s="4"/>
      <c r="H228" s="4"/>
    </row>
    <row r="229" spans="1:8" x14ac:dyDescent="0.2">
      <c r="A229" s="54"/>
      <c r="B229" s="95" t="s">
        <v>379</v>
      </c>
      <c r="C229" s="155">
        <v>21</v>
      </c>
      <c r="D229" s="96"/>
      <c r="E229" s="156"/>
      <c r="F229" s="4"/>
      <c r="G229" s="4"/>
      <c r="H229" s="4"/>
    </row>
    <row r="230" spans="1:8" x14ac:dyDescent="0.2">
      <c r="A230" s="10"/>
      <c r="B230" s="91" t="s">
        <v>2</v>
      </c>
      <c r="C230" s="182">
        <f>SUM(C203:C229)</f>
        <v>146</v>
      </c>
      <c r="D230" s="182">
        <f t="shared" ref="D230" si="1">SUM(D203:D229)</f>
        <v>77</v>
      </c>
      <c r="E230" s="182"/>
      <c r="F230" s="168">
        <f>SUM(C230:E230)</f>
        <v>223</v>
      </c>
      <c r="G230" s="109" t="s">
        <v>636</v>
      </c>
      <c r="H230" s="4"/>
    </row>
    <row r="231" spans="1:8" x14ac:dyDescent="0.2">
      <c r="A231" s="34"/>
      <c r="B231" s="91" t="s">
        <v>3</v>
      </c>
      <c r="C231" s="228">
        <f>(C230/F230)*100</f>
        <v>65.470852017937219</v>
      </c>
      <c r="D231" s="228">
        <f>(D230/F230)*100</f>
        <v>34.529147982062781</v>
      </c>
      <c r="E231" s="228"/>
      <c r="F231" s="168"/>
      <c r="G231" s="108"/>
      <c r="H231" s="4"/>
    </row>
    <row r="232" spans="1:8" x14ac:dyDescent="0.2">
      <c r="B232" s="4"/>
      <c r="C232" s="14"/>
      <c r="D232" s="4"/>
      <c r="E232" s="4"/>
      <c r="F232" s="4"/>
      <c r="G232" s="4"/>
      <c r="H232" s="4"/>
    </row>
    <row r="233" spans="1:8" x14ac:dyDescent="0.2">
      <c r="B233" s="4"/>
      <c r="C233" s="14"/>
      <c r="D233" s="4"/>
      <c r="E233" s="4"/>
      <c r="F233" s="4"/>
      <c r="G233" s="4"/>
      <c r="H233" s="4"/>
    </row>
    <row r="234" spans="1:8" x14ac:dyDescent="0.2">
      <c r="B234" s="4"/>
      <c r="C234" s="14"/>
      <c r="D234" s="4"/>
      <c r="E234" s="4"/>
      <c r="F234" s="4"/>
      <c r="G234" s="4"/>
      <c r="H234" s="4"/>
    </row>
    <row r="235" spans="1:8" x14ac:dyDescent="0.2">
      <c r="B235" s="4"/>
      <c r="C235" s="4"/>
      <c r="D235" s="4"/>
      <c r="E235" s="4"/>
      <c r="F235" s="4"/>
      <c r="G235" s="4"/>
      <c r="H235" s="4"/>
    </row>
    <row r="236" spans="1:8" x14ac:dyDescent="0.2">
      <c r="B236" s="4"/>
      <c r="C236" s="4"/>
      <c r="D236" s="4"/>
      <c r="E236" s="4"/>
      <c r="F236" s="4"/>
      <c r="G236" s="4"/>
      <c r="H236" s="4"/>
    </row>
    <row r="237" spans="1:8" x14ac:dyDescent="0.2">
      <c r="B237" s="4"/>
      <c r="C237" s="4"/>
      <c r="D237" s="4"/>
      <c r="E237" s="4"/>
      <c r="F237" s="4"/>
      <c r="G237" s="4"/>
      <c r="H237" s="4"/>
    </row>
    <row r="238" spans="1:8" x14ac:dyDescent="0.2">
      <c r="B238" s="4"/>
      <c r="C238" s="4"/>
      <c r="D238" s="4"/>
      <c r="E238" s="4"/>
      <c r="F238" s="4"/>
      <c r="G238" s="4"/>
      <c r="H238" s="4"/>
    </row>
    <row r="239" spans="1:8" x14ac:dyDescent="0.2">
      <c r="B239" s="4"/>
      <c r="C239" s="4"/>
      <c r="D239" s="4"/>
      <c r="E239" s="4"/>
      <c r="F239" s="4"/>
      <c r="G239" s="4"/>
      <c r="H239" s="4"/>
    </row>
    <row r="240" spans="1:8" x14ac:dyDescent="0.2">
      <c r="B240" s="4"/>
      <c r="C240" s="4"/>
      <c r="D240" s="4"/>
      <c r="E240" s="4"/>
      <c r="F240" s="4"/>
      <c r="G240" s="4"/>
      <c r="H240" s="4"/>
    </row>
    <row r="241" spans="2:8" x14ac:dyDescent="0.2">
      <c r="B241" s="4"/>
      <c r="C241" s="4"/>
      <c r="D241" s="4"/>
      <c r="E241" s="4"/>
      <c r="F241" s="4"/>
      <c r="G241" s="4"/>
      <c r="H241" s="4"/>
    </row>
    <row r="242" spans="2:8" x14ac:dyDescent="0.2">
      <c r="B242" s="4"/>
      <c r="C242" s="4"/>
      <c r="D242" s="4"/>
      <c r="E242" s="4"/>
      <c r="F242" s="4"/>
      <c r="G242" s="4"/>
      <c r="H242" s="4"/>
    </row>
    <row r="243" spans="2:8" x14ac:dyDescent="0.2">
      <c r="B243" s="4"/>
      <c r="C243" s="4"/>
      <c r="D243" s="4"/>
      <c r="E243" s="4"/>
      <c r="F243" s="4"/>
      <c r="G243" s="4"/>
      <c r="H243" s="4"/>
    </row>
    <row r="244" spans="2:8" x14ac:dyDescent="0.2">
      <c r="B244" s="4"/>
      <c r="C244" s="4"/>
      <c r="D244" s="4"/>
      <c r="E244" s="4"/>
      <c r="F244" s="4"/>
      <c r="G244" s="4"/>
      <c r="H244" s="4"/>
    </row>
  </sheetData>
  <phoneticPr fontId="4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C2852"/>
  <sheetViews>
    <sheetView workbookViewId="0">
      <pane xSplit="5190" ySplit="1035" topLeftCell="F58" activePane="bottomRight"/>
      <selection pane="topRight" activeCell="F1" sqref="F1"/>
      <selection pane="bottomLeft" activeCell="A8" sqref="A8"/>
      <selection pane="bottomRight" activeCell="J73" sqref="J73:J76"/>
    </sheetView>
  </sheetViews>
  <sheetFormatPr defaultRowHeight="12.75" x14ac:dyDescent="0.2"/>
  <sheetData>
    <row r="1" spans="1:10" x14ac:dyDescent="0.2">
      <c r="A1" s="384" t="s">
        <v>1614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x14ac:dyDescent="0.2">
      <c r="A2" s="27"/>
      <c r="B2" s="27"/>
      <c r="C2" s="365" t="s">
        <v>1615</v>
      </c>
      <c r="D2" s="366"/>
      <c r="E2" s="366"/>
      <c r="F2" s="366"/>
      <c r="G2" s="366"/>
      <c r="H2" s="366"/>
      <c r="I2" s="366"/>
      <c r="J2" s="367"/>
    </row>
    <row r="3" spans="1:10" ht="13.5" thickBot="1" x14ac:dyDescent="0.25">
      <c r="A3" s="362" t="s">
        <v>34</v>
      </c>
      <c r="B3" s="362" t="s">
        <v>64</v>
      </c>
      <c r="C3" s="362" t="s">
        <v>63</v>
      </c>
      <c r="D3" s="362" t="s">
        <v>10</v>
      </c>
      <c r="E3" s="362" t="s">
        <v>19</v>
      </c>
      <c r="F3" s="362" t="s">
        <v>9</v>
      </c>
      <c r="G3" s="362" t="s">
        <v>8</v>
      </c>
      <c r="H3" s="362" t="s">
        <v>6</v>
      </c>
      <c r="I3" s="362" t="s">
        <v>14</v>
      </c>
      <c r="J3" s="362" t="s">
        <v>18</v>
      </c>
    </row>
    <row r="4" spans="1:10" ht="13.5" thickTop="1" x14ac:dyDescent="0.2">
      <c r="A4" s="44" t="s">
        <v>35</v>
      </c>
      <c r="B4" s="44"/>
      <c r="C4" s="35">
        <v>60</v>
      </c>
      <c r="D4" s="35"/>
      <c r="E4" s="35"/>
      <c r="F4" s="35"/>
      <c r="G4" s="35"/>
      <c r="H4" s="35"/>
      <c r="I4" s="44"/>
      <c r="J4" s="35"/>
    </row>
    <row r="5" spans="1:10" x14ac:dyDescent="0.2">
      <c r="A5" s="47" t="s">
        <v>35</v>
      </c>
      <c r="B5" s="47"/>
      <c r="C5" s="36">
        <v>78</v>
      </c>
      <c r="D5" s="36"/>
      <c r="E5" s="36"/>
      <c r="F5" s="36"/>
      <c r="G5" s="36"/>
      <c r="H5" s="36"/>
      <c r="I5" s="36"/>
      <c r="J5" s="36"/>
    </row>
    <row r="6" spans="1:10" x14ac:dyDescent="0.2">
      <c r="A6" s="47" t="s">
        <v>35</v>
      </c>
      <c r="B6" s="47"/>
      <c r="C6" s="36"/>
      <c r="D6" s="36"/>
      <c r="E6" s="36"/>
      <c r="F6" s="36">
        <v>208</v>
      </c>
      <c r="G6" s="36"/>
      <c r="H6" s="36"/>
      <c r="I6" s="36"/>
      <c r="J6" s="36"/>
    </row>
    <row r="7" spans="1:10" x14ac:dyDescent="0.2">
      <c r="A7" s="47" t="s">
        <v>0</v>
      </c>
      <c r="B7" s="47"/>
      <c r="C7" s="36"/>
      <c r="D7" s="36"/>
      <c r="E7" s="36"/>
      <c r="F7" s="36">
        <v>3</v>
      </c>
      <c r="G7" s="36"/>
      <c r="H7" s="36"/>
      <c r="I7" s="36"/>
      <c r="J7" s="36"/>
    </row>
    <row r="8" spans="1:10" x14ac:dyDescent="0.2">
      <c r="A8" s="47" t="s">
        <v>0</v>
      </c>
      <c r="B8" s="47"/>
      <c r="C8" s="36"/>
      <c r="D8" s="36"/>
      <c r="E8" s="36"/>
      <c r="F8" s="36">
        <v>56</v>
      </c>
      <c r="G8" s="36"/>
      <c r="H8" s="36"/>
      <c r="I8" s="36"/>
      <c r="J8" s="36"/>
    </row>
    <row r="9" spans="1:10" x14ac:dyDescent="0.2">
      <c r="A9" s="47" t="s">
        <v>0</v>
      </c>
      <c r="B9" s="47"/>
      <c r="C9" s="36"/>
      <c r="D9" s="36"/>
      <c r="E9" s="36"/>
      <c r="F9" s="36">
        <v>83</v>
      </c>
      <c r="G9" s="36"/>
      <c r="H9" s="36"/>
      <c r="I9" s="36"/>
      <c r="J9" s="36"/>
    </row>
    <row r="10" spans="1:10" x14ac:dyDescent="0.2">
      <c r="A10" s="47" t="s">
        <v>0</v>
      </c>
      <c r="B10" s="47"/>
      <c r="C10" s="36"/>
      <c r="D10" s="36"/>
      <c r="E10" s="36"/>
      <c r="F10" s="36">
        <v>29</v>
      </c>
      <c r="G10" s="36"/>
      <c r="H10" s="36"/>
      <c r="I10" s="36"/>
      <c r="J10" s="36"/>
    </row>
    <row r="11" spans="1:10" x14ac:dyDescent="0.2">
      <c r="A11" s="47" t="s">
        <v>0</v>
      </c>
      <c r="B11" s="47"/>
      <c r="C11" s="36"/>
      <c r="D11" s="36"/>
      <c r="E11" s="36"/>
      <c r="F11" s="36">
        <v>17</v>
      </c>
      <c r="G11" s="36"/>
      <c r="H11" s="36"/>
      <c r="I11" s="36"/>
      <c r="J11" s="36"/>
    </row>
    <row r="12" spans="1:10" x14ac:dyDescent="0.2">
      <c r="A12" s="319" t="s">
        <v>35</v>
      </c>
      <c r="B12" s="319"/>
      <c r="C12" s="312"/>
      <c r="D12" s="312"/>
      <c r="E12" s="312"/>
      <c r="F12" s="312">
        <v>54</v>
      </c>
      <c r="G12" s="312"/>
      <c r="H12" s="312"/>
      <c r="I12" s="312"/>
      <c r="J12" s="312"/>
    </row>
    <row r="13" spans="1:10" x14ac:dyDescent="0.2">
      <c r="A13" s="385" t="s">
        <v>4</v>
      </c>
      <c r="B13" s="385"/>
      <c r="C13" s="386"/>
      <c r="D13" s="386"/>
      <c r="E13" s="386"/>
      <c r="F13" s="386">
        <v>9</v>
      </c>
      <c r="G13" s="386"/>
      <c r="H13" s="386"/>
      <c r="I13" s="386"/>
      <c r="J13" s="386"/>
    </row>
    <row r="14" spans="1:10" x14ac:dyDescent="0.2">
      <c r="A14" s="47" t="s">
        <v>4</v>
      </c>
      <c r="B14" s="47"/>
      <c r="C14" s="36"/>
      <c r="D14" s="36"/>
      <c r="E14" s="36"/>
      <c r="F14" s="36">
        <v>3</v>
      </c>
      <c r="G14" s="36"/>
      <c r="H14" s="36"/>
      <c r="I14" s="36"/>
      <c r="J14" s="36"/>
    </row>
    <row r="15" spans="1:10" x14ac:dyDescent="0.2">
      <c r="A15" s="47" t="s">
        <v>4</v>
      </c>
      <c r="B15" s="47"/>
      <c r="C15" s="36"/>
      <c r="D15" s="36"/>
      <c r="E15" s="36"/>
      <c r="F15" s="36">
        <v>29</v>
      </c>
      <c r="G15" s="36"/>
      <c r="H15" s="36"/>
      <c r="I15" s="36"/>
      <c r="J15" s="36"/>
    </row>
    <row r="16" spans="1:10" x14ac:dyDescent="0.2">
      <c r="A16" s="47" t="s">
        <v>4</v>
      </c>
      <c r="B16" s="47"/>
      <c r="C16" s="36"/>
      <c r="D16" s="36"/>
      <c r="E16" s="36"/>
      <c r="F16" s="36">
        <v>150</v>
      </c>
      <c r="G16" s="36"/>
      <c r="H16" s="36"/>
      <c r="I16" s="36"/>
      <c r="J16" s="36"/>
    </row>
    <row r="17" spans="1:10" x14ac:dyDescent="0.2">
      <c r="A17" s="47" t="s">
        <v>4</v>
      </c>
      <c r="B17" s="47"/>
      <c r="C17" s="36"/>
      <c r="D17" s="36"/>
      <c r="E17" s="36"/>
      <c r="F17" s="36">
        <v>99</v>
      </c>
      <c r="G17" s="36"/>
      <c r="H17" s="36"/>
      <c r="I17" s="36"/>
      <c r="J17" s="36"/>
    </row>
    <row r="18" spans="1:10" x14ac:dyDescent="0.2">
      <c r="A18" s="47" t="s">
        <v>4</v>
      </c>
      <c r="B18" s="47"/>
      <c r="C18" s="36"/>
      <c r="D18" s="36"/>
      <c r="E18" s="36"/>
      <c r="F18" s="36">
        <v>51</v>
      </c>
      <c r="G18" s="36"/>
      <c r="H18" s="36"/>
      <c r="I18" s="36"/>
      <c r="J18" s="36"/>
    </row>
    <row r="19" spans="1:10" x14ac:dyDescent="0.2">
      <c r="A19" s="47" t="s">
        <v>4</v>
      </c>
      <c r="B19" s="47"/>
      <c r="C19" s="36"/>
      <c r="D19" s="36"/>
      <c r="E19" s="36"/>
      <c r="F19" s="36">
        <v>18</v>
      </c>
      <c r="G19" s="36"/>
      <c r="H19" s="36"/>
      <c r="I19" s="36"/>
      <c r="J19" s="36"/>
    </row>
    <row r="20" spans="1:10" x14ac:dyDescent="0.2">
      <c r="A20" s="47" t="s">
        <v>4</v>
      </c>
      <c r="B20" s="47"/>
      <c r="C20" s="36"/>
      <c r="D20" s="36"/>
      <c r="E20" s="36"/>
      <c r="F20" s="36">
        <v>4</v>
      </c>
      <c r="G20" s="36"/>
      <c r="H20" s="36"/>
      <c r="I20" s="36"/>
      <c r="J20" s="36"/>
    </row>
    <row r="21" spans="1:10" x14ac:dyDescent="0.2">
      <c r="A21" s="47" t="s">
        <v>4</v>
      </c>
      <c r="B21" s="47"/>
      <c r="C21" s="36"/>
      <c r="D21" s="36"/>
      <c r="E21" s="36"/>
      <c r="F21" s="36">
        <v>7</v>
      </c>
      <c r="G21" s="36"/>
      <c r="H21" s="36"/>
      <c r="I21" s="36"/>
      <c r="J21" s="36"/>
    </row>
    <row r="22" spans="1:10" x14ac:dyDescent="0.2">
      <c r="A22" s="47" t="s">
        <v>4</v>
      </c>
      <c r="B22" s="47"/>
      <c r="C22" s="36"/>
      <c r="D22" s="36"/>
      <c r="E22" s="36"/>
      <c r="F22" s="36">
        <v>30</v>
      </c>
      <c r="G22" s="36"/>
      <c r="H22" s="36"/>
      <c r="I22" s="36"/>
      <c r="J22" s="36"/>
    </row>
    <row r="23" spans="1:10" x14ac:dyDescent="0.2">
      <c r="A23" s="47" t="s">
        <v>4</v>
      </c>
      <c r="B23" s="47"/>
      <c r="C23" s="36"/>
      <c r="D23" s="36"/>
      <c r="E23" s="36"/>
      <c r="F23" s="36">
        <v>2</v>
      </c>
      <c r="G23" s="36"/>
      <c r="H23" s="36"/>
      <c r="I23" s="36"/>
      <c r="J23" s="36"/>
    </row>
    <row r="24" spans="1:10" x14ac:dyDescent="0.2">
      <c r="A24" s="319" t="s">
        <v>1617</v>
      </c>
      <c r="B24" s="319"/>
      <c r="C24" s="312"/>
      <c r="D24" s="312"/>
      <c r="E24" s="312"/>
      <c r="F24" s="312">
        <v>38</v>
      </c>
      <c r="G24" s="312"/>
      <c r="H24" s="312"/>
      <c r="I24" s="312"/>
      <c r="J24" s="312"/>
    </row>
    <row r="25" spans="1:10" x14ac:dyDescent="0.2">
      <c r="A25" s="385" t="s">
        <v>36</v>
      </c>
      <c r="B25" s="385"/>
      <c r="C25" s="386"/>
      <c r="D25" s="386"/>
      <c r="E25" s="386"/>
      <c r="F25" s="386"/>
      <c r="G25" s="386"/>
      <c r="H25" s="386">
        <v>44</v>
      </c>
      <c r="I25" s="386"/>
      <c r="J25" s="386"/>
    </row>
    <row r="26" spans="1:10" x14ac:dyDescent="0.2">
      <c r="A26" s="47" t="s">
        <v>5</v>
      </c>
      <c r="B26" s="47"/>
      <c r="C26" s="36"/>
      <c r="D26" s="36"/>
      <c r="E26" s="36"/>
      <c r="F26" s="36"/>
      <c r="G26" s="36"/>
      <c r="H26" s="36">
        <v>61</v>
      </c>
      <c r="I26" s="36"/>
      <c r="J26" s="36"/>
    </row>
    <row r="27" spans="1:10" x14ac:dyDescent="0.2">
      <c r="A27" s="47" t="s">
        <v>36</v>
      </c>
      <c r="B27" s="47"/>
      <c r="C27" s="36"/>
      <c r="D27" s="36"/>
      <c r="E27" s="36"/>
      <c r="F27" s="36"/>
      <c r="G27" s="36"/>
      <c r="H27" s="36">
        <v>28</v>
      </c>
      <c r="I27" s="36"/>
      <c r="J27" s="36"/>
    </row>
    <row r="28" spans="1:10" x14ac:dyDescent="0.2">
      <c r="A28" s="47" t="s">
        <v>36</v>
      </c>
      <c r="B28" s="47"/>
      <c r="C28" s="36"/>
      <c r="D28" s="36"/>
      <c r="E28" s="36"/>
      <c r="F28" s="36"/>
      <c r="G28" s="396">
        <v>8</v>
      </c>
      <c r="H28" s="36"/>
      <c r="I28" s="36"/>
      <c r="J28" s="36"/>
    </row>
    <row r="29" spans="1:10" x14ac:dyDescent="0.2">
      <c r="A29" s="47" t="s">
        <v>5</v>
      </c>
      <c r="B29" s="47"/>
      <c r="C29" s="36"/>
      <c r="D29" s="36"/>
      <c r="E29" s="36"/>
      <c r="F29" s="36"/>
      <c r="G29" s="36">
        <v>18</v>
      </c>
      <c r="H29" s="36"/>
      <c r="I29" s="36"/>
      <c r="J29" s="36"/>
    </row>
    <row r="30" spans="1:10" x14ac:dyDescent="0.2">
      <c r="A30" s="47" t="s">
        <v>36</v>
      </c>
      <c r="B30" s="47"/>
      <c r="C30" s="36"/>
      <c r="D30" s="36"/>
      <c r="E30" s="36"/>
      <c r="F30" s="36"/>
      <c r="G30" s="36">
        <v>20</v>
      </c>
      <c r="H30" s="36"/>
      <c r="I30" s="36"/>
      <c r="J30" s="36"/>
    </row>
    <row r="31" spans="1:10" x14ac:dyDescent="0.2">
      <c r="A31" s="47" t="s">
        <v>36</v>
      </c>
      <c r="B31" s="47"/>
      <c r="C31" s="36"/>
      <c r="D31" s="36"/>
      <c r="E31" s="36"/>
      <c r="F31" s="36">
        <v>31</v>
      </c>
      <c r="G31" s="36"/>
      <c r="H31" s="36"/>
      <c r="I31" s="36"/>
      <c r="J31" s="36"/>
    </row>
    <row r="32" spans="1:10" x14ac:dyDescent="0.2">
      <c r="A32" s="47" t="s">
        <v>5</v>
      </c>
      <c r="B32" s="47"/>
      <c r="C32" s="36"/>
      <c r="D32" s="36"/>
      <c r="E32" s="36"/>
      <c r="F32" s="36">
        <v>64</v>
      </c>
      <c r="G32" s="36"/>
      <c r="H32" s="36"/>
      <c r="I32" s="36"/>
      <c r="J32" s="36"/>
    </row>
    <row r="33" spans="1:10" x14ac:dyDescent="0.2">
      <c r="A33" s="47" t="s">
        <v>5</v>
      </c>
      <c r="B33" s="47"/>
      <c r="C33" s="36"/>
      <c r="D33" s="36"/>
      <c r="E33" s="36"/>
      <c r="F33" s="36">
        <v>126</v>
      </c>
      <c r="G33" s="36"/>
      <c r="H33" s="36"/>
      <c r="I33" s="36"/>
      <c r="J33" s="36"/>
    </row>
    <row r="34" spans="1:10" x14ac:dyDescent="0.2">
      <c r="A34" s="47" t="s">
        <v>5</v>
      </c>
      <c r="B34" s="47"/>
      <c r="C34" s="36"/>
      <c r="D34" s="36"/>
      <c r="E34" s="36"/>
      <c r="F34" s="36">
        <v>73</v>
      </c>
      <c r="G34" s="36"/>
      <c r="H34" s="36"/>
      <c r="I34" s="36"/>
      <c r="J34" s="36"/>
    </row>
    <row r="35" spans="1:10" x14ac:dyDescent="0.2">
      <c r="A35" s="47" t="s">
        <v>5</v>
      </c>
      <c r="B35" s="47"/>
      <c r="C35" s="36"/>
      <c r="D35" s="36"/>
      <c r="E35" s="36"/>
      <c r="F35" s="36">
        <v>59</v>
      </c>
      <c r="G35" s="36"/>
      <c r="H35" s="36"/>
      <c r="I35" s="36"/>
      <c r="J35" s="36"/>
    </row>
    <row r="36" spans="1:10" x14ac:dyDescent="0.2">
      <c r="A36" s="395" t="s">
        <v>5</v>
      </c>
      <c r="B36" s="395"/>
      <c r="C36" s="39"/>
      <c r="D36" s="39"/>
      <c r="E36" s="39"/>
      <c r="F36" s="39">
        <v>35</v>
      </c>
      <c r="G36" s="39"/>
      <c r="H36" s="39"/>
      <c r="I36" s="39"/>
      <c r="J36" s="39"/>
    </row>
    <row r="37" spans="1:10" x14ac:dyDescent="0.2">
      <c r="A37" s="319" t="s">
        <v>36</v>
      </c>
      <c r="B37" s="319"/>
      <c r="C37" s="312"/>
      <c r="D37" s="312"/>
      <c r="E37" s="312"/>
      <c r="F37" s="312">
        <v>59</v>
      </c>
      <c r="G37" s="312"/>
      <c r="H37" s="312"/>
      <c r="I37" s="312"/>
      <c r="J37" s="312"/>
    </row>
    <row r="38" spans="1:10" x14ac:dyDescent="0.2">
      <c r="A38" s="385" t="s">
        <v>37</v>
      </c>
      <c r="B38" s="385"/>
      <c r="C38" s="386"/>
      <c r="D38" s="386"/>
      <c r="E38" s="386"/>
      <c r="F38" s="398" t="s">
        <v>1333</v>
      </c>
      <c r="G38" s="386"/>
      <c r="H38" s="386"/>
      <c r="I38" s="386"/>
      <c r="J38" s="386"/>
    </row>
    <row r="39" spans="1:10" x14ac:dyDescent="0.2">
      <c r="A39" s="47" t="s">
        <v>7</v>
      </c>
      <c r="B39" s="47"/>
      <c r="C39" s="36"/>
      <c r="D39" s="36"/>
      <c r="E39" s="36"/>
      <c r="F39" s="36">
        <v>3</v>
      </c>
      <c r="G39" s="36"/>
      <c r="H39" s="36"/>
      <c r="I39" s="36"/>
      <c r="J39" s="36"/>
    </row>
    <row r="40" spans="1:10" x14ac:dyDescent="0.2">
      <c r="A40" s="47" t="s">
        <v>7</v>
      </c>
      <c r="B40" s="47"/>
      <c r="C40" s="36"/>
      <c r="D40" s="36"/>
      <c r="E40" s="36"/>
      <c r="F40" s="36">
        <v>39</v>
      </c>
      <c r="G40" s="36"/>
      <c r="H40" s="36"/>
      <c r="I40" s="36"/>
      <c r="J40" s="36"/>
    </row>
    <row r="41" spans="1:10" x14ac:dyDescent="0.2">
      <c r="A41" s="47" t="s">
        <v>7</v>
      </c>
      <c r="B41" s="47"/>
      <c r="C41" s="36"/>
      <c r="D41" s="36"/>
      <c r="E41" s="36"/>
      <c r="F41" s="36">
        <v>8</v>
      </c>
      <c r="G41" s="36"/>
      <c r="H41" s="36"/>
      <c r="I41" s="36"/>
      <c r="J41" s="36"/>
    </row>
    <row r="42" spans="1:10" x14ac:dyDescent="0.2">
      <c r="A42" s="47" t="s">
        <v>7</v>
      </c>
      <c r="B42" s="47"/>
      <c r="C42" s="36"/>
      <c r="D42" s="36"/>
      <c r="E42" s="36"/>
      <c r="F42" s="36">
        <v>27</v>
      </c>
      <c r="G42" s="36"/>
      <c r="H42" s="36"/>
      <c r="I42" s="36"/>
      <c r="J42" s="36"/>
    </row>
    <row r="43" spans="1:10" x14ac:dyDescent="0.2">
      <c r="A43" s="47" t="s">
        <v>7</v>
      </c>
      <c r="B43" s="47"/>
      <c r="C43" s="36"/>
      <c r="D43" s="36"/>
      <c r="E43" s="36"/>
      <c r="F43" s="36">
        <v>14</v>
      </c>
      <c r="G43" s="36"/>
      <c r="H43" s="36"/>
      <c r="I43" s="36"/>
      <c r="J43" s="36"/>
    </row>
    <row r="44" spans="1:10" x14ac:dyDescent="0.2">
      <c r="A44" s="47" t="s">
        <v>7</v>
      </c>
      <c r="B44" s="47"/>
      <c r="C44" s="36"/>
      <c r="D44" s="36"/>
      <c r="E44" s="36"/>
      <c r="F44" s="36">
        <v>132</v>
      </c>
      <c r="G44" s="36"/>
      <c r="H44" s="36"/>
      <c r="I44" s="36"/>
      <c r="J44" s="36"/>
    </row>
    <row r="45" spans="1:10" x14ac:dyDescent="0.2">
      <c r="A45" s="47" t="s">
        <v>7</v>
      </c>
      <c r="B45" s="47"/>
      <c r="C45" s="36"/>
      <c r="D45" s="36"/>
      <c r="E45" s="36"/>
      <c r="F45" s="36">
        <v>51</v>
      </c>
      <c r="G45" s="36"/>
      <c r="H45" s="36"/>
      <c r="I45" s="36"/>
      <c r="J45" s="36"/>
    </row>
    <row r="46" spans="1:10" x14ac:dyDescent="0.2">
      <c r="A46" s="47" t="s">
        <v>7</v>
      </c>
      <c r="B46" s="47"/>
      <c r="C46" s="36"/>
      <c r="D46" s="36"/>
      <c r="E46" s="36"/>
      <c r="F46" s="36">
        <v>77</v>
      </c>
      <c r="G46" s="36"/>
      <c r="H46" s="36"/>
      <c r="I46" s="36"/>
      <c r="J46" s="36"/>
    </row>
    <row r="47" spans="1:10" x14ac:dyDescent="0.2">
      <c r="A47" s="47" t="s">
        <v>7</v>
      </c>
      <c r="B47" s="47"/>
      <c r="C47" s="36"/>
      <c r="D47" s="36"/>
      <c r="E47" s="36"/>
      <c r="F47" s="36">
        <v>51</v>
      </c>
      <c r="G47" s="36"/>
      <c r="H47" s="36"/>
      <c r="I47" s="36"/>
      <c r="J47" s="36"/>
    </row>
    <row r="48" spans="1:10" x14ac:dyDescent="0.2">
      <c r="A48" s="47" t="s">
        <v>37</v>
      </c>
      <c r="B48" s="47"/>
      <c r="C48" s="36"/>
      <c r="D48" s="36"/>
      <c r="E48" s="36"/>
      <c r="F48" s="36">
        <v>60</v>
      </c>
      <c r="G48" s="36"/>
      <c r="H48" s="36"/>
      <c r="I48" s="36"/>
      <c r="J48" s="36"/>
    </row>
    <row r="49" spans="1:10" x14ac:dyDescent="0.2">
      <c r="A49" s="47" t="s">
        <v>7</v>
      </c>
      <c r="B49" s="47"/>
      <c r="C49" s="36"/>
      <c r="D49" s="36"/>
      <c r="E49" s="36"/>
      <c r="F49" s="36"/>
      <c r="G49" s="36"/>
      <c r="H49" s="36"/>
      <c r="I49" s="36">
        <v>67</v>
      </c>
      <c r="J49" s="36"/>
    </row>
    <row r="50" spans="1:10" x14ac:dyDescent="0.2">
      <c r="A50" s="47" t="s">
        <v>7</v>
      </c>
      <c r="B50" s="47"/>
      <c r="C50" s="36"/>
      <c r="D50" s="36"/>
      <c r="E50" s="36"/>
      <c r="F50" s="36"/>
      <c r="G50" s="36"/>
      <c r="H50" s="36"/>
      <c r="I50" s="36">
        <v>56</v>
      </c>
      <c r="J50" s="36"/>
    </row>
    <row r="51" spans="1:10" x14ac:dyDescent="0.2">
      <c r="A51" s="47" t="s">
        <v>7</v>
      </c>
      <c r="B51" s="47"/>
      <c r="C51" s="36"/>
      <c r="D51" s="36"/>
      <c r="E51" s="36"/>
      <c r="F51" s="36"/>
      <c r="G51" s="36"/>
      <c r="H51" s="36"/>
      <c r="I51" s="36">
        <v>48</v>
      </c>
      <c r="J51" s="36"/>
    </row>
    <row r="52" spans="1:10" x14ac:dyDescent="0.2">
      <c r="A52" s="47" t="s">
        <v>7</v>
      </c>
      <c r="B52" s="47"/>
      <c r="C52" s="36"/>
      <c r="D52" s="36"/>
      <c r="E52" s="36"/>
      <c r="F52" s="36"/>
      <c r="G52" s="36"/>
      <c r="H52" s="36"/>
      <c r="I52" s="36">
        <v>62</v>
      </c>
      <c r="J52" s="36"/>
    </row>
    <row r="53" spans="1:10" x14ac:dyDescent="0.2">
      <c r="A53" s="47" t="s">
        <v>7</v>
      </c>
      <c r="B53" s="47"/>
      <c r="C53" s="36"/>
      <c r="D53" s="36"/>
      <c r="E53" s="36"/>
      <c r="F53" s="36"/>
      <c r="G53" s="36"/>
      <c r="H53" s="36"/>
      <c r="I53" s="36">
        <v>6</v>
      </c>
      <c r="J53" s="36"/>
    </row>
    <row r="54" spans="1:10" x14ac:dyDescent="0.2">
      <c r="A54" s="47" t="s">
        <v>7</v>
      </c>
      <c r="B54" s="47"/>
      <c r="C54" s="36"/>
      <c r="D54" s="36"/>
      <c r="E54" s="36"/>
      <c r="F54" s="36"/>
      <c r="G54" s="36"/>
      <c r="H54" s="36"/>
      <c r="I54" s="36">
        <v>37</v>
      </c>
      <c r="J54" s="36"/>
    </row>
    <row r="55" spans="1:10" x14ac:dyDescent="0.2">
      <c r="A55" s="47" t="s">
        <v>7</v>
      </c>
      <c r="B55" s="47"/>
      <c r="C55" s="36"/>
      <c r="D55" s="36"/>
      <c r="E55" s="36"/>
      <c r="F55" s="36"/>
      <c r="G55" s="36"/>
      <c r="H55" s="36"/>
      <c r="I55" s="36">
        <v>6</v>
      </c>
      <c r="J55" s="36"/>
    </row>
    <row r="56" spans="1:10" x14ac:dyDescent="0.2">
      <c r="A56" s="47" t="s">
        <v>7</v>
      </c>
      <c r="B56" s="47"/>
      <c r="C56" s="36"/>
      <c r="D56" s="36"/>
      <c r="E56" s="36"/>
      <c r="F56" s="36"/>
      <c r="G56" s="36"/>
      <c r="H56" s="36"/>
      <c r="I56" s="36">
        <v>6</v>
      </c>
      <c r="J56" s="36"/>
    </row>
    <row r="57" spans="1:10" x14ac:dyDescent="0.2">
      <c r="A57" s="47" t="s">
        <v>7</v>
      </c>
      <c r="B57" s="47"/>
      <c r="C57" s="36"/>
      <c r="D57" s="36"/>
      <c r="E57" s="36"/>
      <c r="F57" s="36"/>
      <c r="G57" s="36"/>
      <c r="H57" s="36"/>
      <c r="I57" s="36">
        <v>25</v>
      </c>
      <c r="J57" s="36"/>
    </row>
    <row r="58" spans="1:10" x14ac:dyDescent="0.2">
      <c r="A58" s="47" t="s">
        <v>7</v>
      </c>
      <c r="B58" s="47"/>
      <c r="C58" s="36"/>
      <c r="D58" s="36"/>
      <c r="E58" s="36"/>
      <c r="F58" s="36"/>
      <c r="G58" s="36"/>
      <c r="H58" s="36"/>
      <c r="I58" s="36">
        <v>42</v>
      </c>
      <c r="J58" s="36"/>
    </row>
    <row r="59" spans="1:10" x14ac:dyDescent="0.2">
      <c r="A59" s="47" t="s">
        <v>7</v>
      </c>
      <c r="B59" s="47"/>
      <c r="C59" s="36"/>
      <c r="D59" s="36"/>
      <c r="E59" s="36"/>
      <c r="F59" s="36"/>
      <c r="G59" s="36"/>
      <c r="H59" s="36"/>
      <c r="I59" s="36">
        <v>56</v>
      </c>
      <c r="J59" s="36"/>
    </row>
    <row r="60" spans="1:10" x14ac:dyDescent="0.2">
      <c r="A60" s="47" t="s">
        <v>7</v>
      </c>
      <c r="B60" s="47"/>
      <c r="C60" s="36"/>
      <c r="D60" s="36"/>
      <c r="E60" s="36"/>
      <c r="F60" s="36"/>
      <c r="G60" s="36"/>
      <c r="H60" s="36"/>
      <c r="I60" s="36">
        <v>9</v>
      </c>
      <c r="J60" s="36"/>
    </row>
    <row r="61" spans="1:10" x14ac:dyDescent="0.2">
      <c r="A61" s="47" t="s">
        <v>7</v>
      </c>
      <c r="B61" s="47"/>
      <c r="C61" s="36"/>
      <c r="D61" s="36"/>
      <c r="E61" s="36"/>
      <c r="F61" s="36"/>
      <c r="G61" s="36"/>
      <c r="H61" s="36"/>
      <c r="I61" s="36">
        <v>15</v>
      </c>
      <c r="J61" s="36"/>
    </row>
    <row r="62" spans="1:10" x14ac:dyDescent="0.2">
      <c r="A62" s="47" t="s">
        <v>7</v>
      </c>
      <c r="B62" s="47"/>
      <c r="C62" s="36"/>
      <c r="D62" s="36"/>
      <c r="E62" s="36"/>
      <c r="F62" s="36"/>
      <c r="G62" s="36"/>
      <c r="H62" s="36"/>
      <c r="I62" s="36">
        <v>58</v>
      </c>
      <c r="J62" s="36"/>
    </row>
    <row r="63" spans="1:10" x14ac:dyDescent="0.2">
      <c r="A63" s="47" t="s">
        <v>7</v>
      </c>
      <c r="B63" s="47"/>
      <c r="C63" s="36"/>
      <c r="D63" s="36"/>
      <c r="E63" s="36"/>
      <c r="F63" s="36"/>
      <c r="G63" s="36"/>
      <c r="H63" s="36"/>
      <c r="I63" s="36">
        <v>26</v>
      </c>
      <c r="J63" s="36"/>
    </row>
    <row r="64" spans="1:10" x14ac:dyDescent="0.2">
      <c r="A64" s="47" t="s">
        <v>7</v>
      </c>
      <c r="B64" s="47"/>
      <c r="C64" s="36"/>
      <c r="D64" s="36"/>
      <c r="E64" s="36"/>
      <c r="F64" s="36"/>
      <c r="G64" s="36"/>
      <c r="H64" s="36"/>
      <c r="I64" s="36">
        <v>2</v>
      </c>
      <c r="J64" s="36"/>
    </row>
    <row r="65" spans="1:10" x14ac:dyDescent="0.2">
      <c r="A65" s="47" t="s">
        <v>7</v>
      </c>
      <c r="B65" s="47"/>
      <c r="C65" s="36"/>
      <c r="D65" s="36"/>
      <c r="E65" s="36"/>
      <c r="F65" s="36"/>
      <c r="G65" s="36"/>
      <c r="H65" s="36"/>
      <c r="I65" s="36">
        <v>24</v>
      </c>
      <c r="J65" s="36"/>
    </row>
    <row r="66" spans="1:10" x14ac:dyDescent="0.2">
      <c r="A66" s="47" t="s">
        <v>7</v>
      </c>
      <c r="B66" s="47"/>
      <c r="C66" s="36"/>
      <c r="D66" s="36"/>
      <c r="E66" s="36"/>
      <c r="F66" s="36"/>
      <c r="G66" s="36"/>
      <c r="H66" s="36"/>
      <c r="I66" s="36">
        <v>25</v>
      </c>
      <c r="J66" s="36"/>
    </row>
    <row r="67" spans="1:10" x14ac:dyDescent="0.2">
      <c r="A67" s="47" t="s">
        <v>7</v>
      </c>
      <c r="B67" s="47"/>
      <c r="C67" s="36"/>
      <c r="D67" s="36"/>
      <c r="E67" s="36"/>
      <c r="F67" s="36"/>
      <c r="G67" s="36"/>
      <c r="H67" s="36"/>
      <c r="I67" s="36">
        <v>10</v>
      </c>
      <c r="J67" s="36"/>
    </row>
    <row r="68" spans="1:10" x14ac:dyDescent="0.2">
      <c r="A68" s="47" t="s">
        <v>7</v>
      </c>
      <c r="B68" s="47"/>
      <c r="C68" s="36"/>
      <c r="D68" s="36"/>
      <c r="E68" s="36"/>
      <c r="F68" s="36"/>
      <c r="G68" s="36"/>
      <c r="H68" s="36"/>
      <c r="I68" s="36">
        <v>23</v>
      </c>
      <c r="J68" s="36"/>
    </row>
    <row r="69" spans="1:10" x14ac:dyDescent="0.2">
      <c r="A69" s="47" t="s">
        <v>7</v>
      </c>
      <c r="B69" s="47"/>
      <c r="C69" s="36"/>
      <c r="D69" s="36"/>
      <c r="E69" s="36"/>
      <c r="F69" s="36"/>
      <c r="G69" s="36"/>
      <c r="H69" s="36"/>
      <c r="I69" s="36">
        <v>9</v>
      </c>
      <c r="J69" s="36"/>
    </row>
    <row r="70" spans="1:10" x14ac:dyDescent="0.2">
      <c r="A70" s="47" t="s">
        <v>7</v>
      </c>
      <c r="B70" s="47"/>
      <c r="C70" s="36"/>
      <c r="D70" s="36"/>
      <c r="E70" s="36"/>
      <c r="F70" s="36"/>
      <c r="G70" s="36"/>
      <c r="H70" s="36"/>
      <c r="I70" s="36">
        <v>12</v>
      </c>
      <c r="J70" s="36"/>
    </row>
    <row r="71" spans="1:10" x14ac:dyDescent="0.2">
      <c r="A71" s="47" t="s">
        <v>7</v>
      </c>
      <c r="B71" s="47"/>
      <c r="C71" s="36"/>
      <c r="D71" s="36"/>
      <c r="E71" s="36"/>
      <c r="F71" s="36"/>
      <c r="G71" s="36"/>
      <c r="H71" s="36"/>
      <c r="I71" s="36">
        <v>4</v>
      </c>
      <c r="J71" s="36"/>
    </row>
    <row r="72" spans="1:10" x14ac:dyDescent="0.2">
      <c r="A72" s="47" t="s">
        <v>7</v>
      </c>
      <c r="B72" s="47"/>
      <c r="C72" s="36"/>
      <c r="D72" s="36"/>
      <c r="E72" s="36"/>
      <c r="F72" s="36"/>
      <c r="G72" s="36"/>
      <c r="H72" s="36"/>
      <c r="I72" s="36">
        <v>10</v>
      </c>
      <c r="J72" s="36"/>
    </row>
    <row r="73" spans="1:10" x14ac:dyDescent="0.2">
      <c r="A73" s="47" t="s">
        <v>7</v>
      </c>
      <c r="B73" s="47"/>
      <c r="C73" s="36"/>
      <c r="D73" s="36"/>
      <c r="E73" s="36"/>
      <c r="F73" s="36"/>
      <c r="G73" s="36"/>
      <c r="H73" s="36"/>
      <c r="I73" s="36"/>
      <c r="J73" s="36">
        <v>93</v>
      </c>
    </row>
    <row r="74" spans="1:10" x14ac:dyDescent="0.2">
      <c r="A74" s="47" t="s">
        <v>7</v>
      </c>
      <c r="B74" s="47"/>
      <c r="C74" s="36"/>
      <c r="D74" s="36"/>
      <c r="E74" s="36"/>
      <c r="F74" s="36"/>
      <c r="G74" s="36"/>
      <c r="H74" s="36"/>
      <c r="I74" s="36"/>
      <c r="J74" s="36">
        <v>38</v>
      </c>
    </row>
    <row r="75" spans="1:10" x14ac:dyDescent="0.2">
      <c r="A75" s="47" t="s">
        <v>7</v>
      </c>
      <c r="B75" s="47"/>
      <c r="C75" s="36"/>
      <c r="D75" s="36"/>
      <c r="E75" s="36"/>
      <c r="F75" s="36"/>
      <c r="G75" s="36"/>
      <c r="H75" s="36"/>
      <c r="I75" s="36"/>
      <c r="J75" s="36">
        <v>83</v>
      </c>
    </row>
    <row r="76" spans="1:10" x14ac:dyDescent="0.2">
      <c r="A76" s="319" t="s">
        <v>7</v>
      </c>
      <c r="B76" s="319"/>
      <c r="C76" s="312"/>
      <c r="D76" s="312"/>
      <c r="E76" s="312"/>
      <c r="F76" s="312"/>
      <c r="G76" s="312"/>
      <c r="H76" s="312"/>
      <c r="I76" s="312"/>
      <c r="J76" s="312">
        <v>129</v>
      </c>
    </row>
    <row r="77" spans="1:10" x14ac:dyDescent="0.2">
      <c r="A77" s="26" t="s">
        <v>38</v>
      </c>
      <c r="B77" s="26"/>
      <c r="C77" s="10"/>
      <c r="D77" s="10"/>
      <c r="E77" s="10"/>
      <c r="F77" s="10"/>
      <c r="G77" s="10"/>
      <c r="H77" s="404">
        <v>10</v>
      </c>
      <c r="I77" s="10"/>
      <c r="J77" s="10"/>
    </row>
    <row r="78" spans="1:10" x14ac:dyDescent="0.2">
      <c r="A78" s="47" t="s">
        <v>24</v>
      </c>
      <c r="B78" s="47"/>
      <c r="C78" s="36"/>
      <c r="D78" s="36"/>
      <c r="E78" s="36"/>
      <c r="F78" s="36"/>
      <c r="G78" s="36"/>
      <c r="H78" s="36">
        <v>14</v>
      </c>
      <c r="I78" s="36"/>
      <c r="J78" s="36"/>
    </row>
    <row r="79" spans="1:10" x14ac:dyDescent="0.2">
      <c r="A79" s="47" t="s">
        <v>24</v>
      </c>
      <c r="B79" s="47"/>
      <c r="C79" s="36"/>
      <c r="D79" s="36"/>
      <c r="E79" s="36"/>
      <c r="F79" s="36"/>
      <c r="G79" s="36"/>
      <c r="H79" s="36">
        <v>11</v>
      </c>
      <c r="I79" s="36"/>
      <c r="J79" s="36"/>
    </row>
    <row r="80" spans="1:10" x14ac:dyDescent="0.2">
      <c r="A80" s="47" t="s">
        <v>24</v>
      </c>
      <c r="B80" s="47"/>
      <c r="C80" s="36"/>
      <c r="D80" s="36"/>
      <c r="E80" s="36"/>
      <c r="F80" s="36"/>
      <c r="G80" s="36"/>
      <c r="H80" s="36">
        <v>14</v>
      </c>
      <c r="I80" s="36"/>
      <c r="J80" s="36"/>
    </row>
    <row r="81" spans="1:10" x14ac:dyDescent="0.2">
      <c r="A81" s="47" t="s">
        <v>24</v>
      </c>
      <c r="B81" s="47"/>
      <c r="C81" s="36"/>
      <c r="D81" s="36"/>
      <c r="E81" s="36"/>
      <c r="F81" s="36"/>
      <c r="G81" s="36"/>
      <c r="H81" s="36">
        <v>11</v>
      </c>
      <c r="I81" s="36"/>
      <c r="J81" s="36"/>
    </row>
    <row r="82" spans="1:10" x14ac:dyDescent="0.2">
      <c r="A82" s="47" t="s">
        <v>24</v>
      </c>
      <c r="B82" s="47"/>
      <c r="C82" s="36"/>
      <c r="D82" s="36"/>
      <c r="E82" s="36"/>
      <c r="F82" s="36"/>
      <c r="G82" s="36"/>
      <c r="H82" s="36">
        <v>6</v>
      </c>
      <c r="I82" s="36"/>
      <c r="J82" s="36"/>
    </row>
    <row r="83" spans="1:10" x14ac:dyDescent="0.2">
      <c r="A83" s="47" t="s">
        <v>24</v>
      </c>
      <c r="B83" s="47"/>
      <c r="C83" s="36"/>
      <c r="D83" s="36"/>
      <c r="E83" s="36"/>
      <c r="F83" s="36"/>
      <c r="G83" s="36"/>
      <c r="H83" s="36">
        <v>4</v>
      </c>
      <c r="I83" s="36"/>
      <c r="J83" s="36"/>
    </row>
    <row r="84" spans="1:10" x14ac:dyDescent="0.2">
      <c r="A84" s="47" t="s">
        <v>24</v>
      </c>
      <c r="B84" s="47"/>
      <c r="C84" s="36"/>
      <c r="D84" s="36"/>
      <c r="E84" s="36"/>
      <c r="F84" s="36"/>
      <c r="G84" s="36"/>
      <c r="H84" s="36">
        <v>24</v>
      </c>
      <c r="I84" s="36"/>
      <c r="J84" s="36"/>
    </row>
    <row r="85" spans="1:10" x14ac:dyDescent="0.2">
      <c r="A85" s="47" t="s">
        <v>24</v>
      </c>
      <c r="B85" s="47"/>
      <c r="C85" s="36"/>
      <c r="D85" s="36"/>
      <c r="E85" s="36"/>
      <c r="F85" s="36"/>
      <c r="G85" s="36"/>
      <c r="H85" s="36">
        <v>36</v>
      </c>
      <c r="I85" s="36"/>
      <c r="J85" s="36"/>
    </row>
    <row r="86" spans="1:10" x14ac:dyDescent="0.2">
      <c r="A86" s="47" t="s">
        <v>38</v>
      </c>
      <c r="B86" s="47"/>
      <c r="C86" s="36"/>
      <c r="D86" s="36"/>
      <c r="E86" s="36"/>
      <c r="F86" s="36"/>
      <c r="G86" s="36"/>
      <c r="H86" s="396">
        <v>4</v>
      </c>
      <c r="I86" s="36"/>
      <c r="J86" s="36"/>
    </row>
    <row r="87" spans="1:10" x14ac:dyDescent="0.2">
      <c r="A87" s="47" t="s">
        <v>38</v>
      </c>
      <c r="B87" s="47"/>
      <c r="C87" s="36"/>
      <c r="D87" s="36"/>
      <c r="E87" s="36"/>
      <c r="F87" s="36"/>
      <c r="G87" s="396">
        <v>14</v>
      </c>
      <c r="H87" s="37"/>
      <c r="I87" s="36"/>
      <c r="J87" s="36"/>
    </row>
    <row r="88" spans="1:10" x14ac:dyDescent="0.2">
      <c r="A88" s="47" t="s">
        <v>24</v>
      </c>
      <c r="B88" s="47"/>
      <c r="C88" s="36"/>
      <c r="D88" s="36"/>
      <c r="E88" s="36"/>
      <c r="F88" s="36"/>
      <c r="G88" s="36">
        <v>16</v>
      </c>
      <c r="H88" s="36"/>
      <c r="I88" s="36"/>
      <c r="J88" s="36"/>
    </row>
    <row r="89" spans="1:10" x14ac:dyDescent="0.2">
      <c r="A89" s="47" t="s">
        <v>24</v>
      </c>
      <c r="B89" s="47"/>
      <c r="C89" s="36"/>
      <c r="D89" s="36"/>
      <c r="E89" s="36"/>
      <c r="F89" s="36"/>
      <c r="G89" s="36">
        <v>20</v>
      </c>
      <c r="H89" s="36"/>
      <c r="I89" s="36"/>
      <c r="J89" s="36"/>
    </row>
    <row r="90" spans="1:10" x14ac:dyDescent="0.2">
      <c r="A90" s="47" t="s">
        <v>24</v>
      </c>
      <c r="B90" s="47"/>
      <c r="C90" s="36"/>
      <c r="D90" s="36"/>
      <c r="E90" s="36"/>
      <c r="F90" s="36"/>
      <c r="G90" s="36">
        <v>1</v>
      </c>
      <c r="H90" s="36"/>
      <c r="I90" s="36"/>
      <c r="J90" s="36"/>
    </row>
    <row r="91" spans="1:10" x14ac:dyDescent="0.2">
      <c r="A91" s="47" t="s">
        <v>38</v>
      </c>
      <c r="B91" s="47"/>
      <c r="C91" s="36"/>
      <c r="D91" s="36"/>
      <c r="E91" s="36"/>
      <c r="F91" s="36">
        <v>58</v>
      </c>
      <c r="G91" s="36"/>
      <c r="H91" s="36"/>
      <c r="I91" s="36"/>
      <c r="J91" s="36"/>
    </row>
    <row r="92" spans="1:10" x14ac:dyDescent="0.2">
      <c r="A92" s="47" t="s">
        <v>24</v>
      </c>
      <c r="B92" s="47"/>
      <c r="C92" s="36"/>
      <c r="D92" s="36"/>
      <c r="E92" s="36"/>
      <c r="F92" s="36">
        <v>44</v>
      </c>
      <c r="G92" s="36"/>
      <c r="H92" s="36"/>
      <c r="I92" s="36"/>
      <c r="J92" s="36"/>
    </row>
    <row r="93" spans="1:10" x14ac:dyDescent="0.2">
      <c r="A93" s="47" t="s">
        <v>38</v>
      </c>
      <c r="B93" s="47"/>
      <c r="C93" s="36"/>
      <c r="D93" s="36"/>
      <c r="E93" s="36"/>
      <c r="F93" s="36">
        <v>36</v>
      </c>
      <c r="G93" s="36"/>
      <c r="H93" s="36"/>
      <c r="I93" s="36"/>
      <c r="J93" s="36"/>
    </row>
    <row r="94" spans="1:10" x14ac:dyDescent="0.2">
      <c r="A94" s="47" t="s">
        <v>24</v>
      </c>
      <c r="B94" s="47"/>
      <c r="C94" s="36"/>
      <c r="D94" s="36"/>
      <c r="E94" s="36"/>
      <c r="F94" s="36">
        <v>52</v>
      </c>
      <c r="G94" s="36"/>
      <c r="H94" s="36"/>
      <c r="I94" s="36"/>
      <c r="J94" s="36"/>
    </row>
    <row r="95" spans="1:10" x14ac:dyDescent="0.2">
      <c r="A95" s="47" t="s">
        <v>24</v>
      </c>
      <c r="B95" s="47"/>
      <c r="C95" s="36"/>
      <c r="D95" s="36"/>
      <c r="E95" s="36"/>
      <c r="F95" s="36">
        <v>86</v>
      </c>
      <c r="G95" s="36"/>
      <c r="H95" s="36"/>
      <c r="I95" s="36"/>
      <c r="J95" s="36"/>
    </row>
    <row r="96" spans="1:10" x14ac:dyDescent="0.2">
      <c r="A96" s="47" t="s">
        <v>24</v>
      </c>
      <c r="B96" s="47"/>
      <c r="C96" s="36"/>
      <c r="D96" s="36"/>
      <c r="E96" s="36"/>
      <c r="F96" s="36">
        <v>24</v>
      </c>
      <c r="G96" s="36"/>
      <c r="H96" s="36"/>
      <c r="I96" s="36"/>
      <c r="J96" s="36"/>
    </row>
    <row r="97" spans="1:10" x14ac:dyDescent="0.2">
      <c r="A97" s="47" t="s">
        <v>24</v>
      </c>
      <c r="B97" s="47"/>
      <c r="C97" s="36"/>
      <c r="D97" s="36"/>
      <c r="E97" s="36"/>
      <c r="F97" s="36">
        <v>20</v>
      </c>
      <c r="G97" s="36"/>
      <c r="H97" s="36"/>
      <c r="I97" s="36"/>
      <c r="J97" s="36"/>
    </row>
    <row r="98" spans="1:10" x14ac:dyDescent="0.2">
      <c r="A98" s="47" t="s">
        <v>24</v>
      </c>
      <c r="B98" s="47"/>
      <c r="C98" s="36"/>
      <c r="D98" s="36"/>
      <c r="E98" s="36"/>
      <c r="F98" s="36">
        <v>22</v>
      </c>
      <c r="G98" s="36"/>
      <c r="H98" s="36"/>
      <c r="I98" s="36"/>
      <c r="J98" s="36"/>
    </row>
    <row r="99" spans="1:10" x14ac:dyDescent="0.2">
      <c r="A99" s="47" t="s">
        <v>24</v>
      </c>
      <c r="B99" s="47"/>
      <c r="C99" s="36"/>
      <c r="D99" s="36"/>
      <c r="E99" s="36"/>
      <c r="F99" s="36">
        <v>17</v>
      </c>
      <c r="G99" s="36"/>
      <c r="H99" s="36"/>
      <c r="I99" s="36"/>
      <c r="J99" s="36"/>
    </row>
    <row r="100" spans="1:10" x14ac:dyDescent="0.2">
      <c r="A100" s="47" t="s">
        <v>24</v>
      </c>
      <c r="B100" s="47"/>
      <c r="C100" s="36"/>
      <c r="D100" s="36"/>
      <c r="E100" s="36"/>
      <c r="F100" s="36">
        <v>89</v>
      </c>
      <c r="G100" s="36"/>
      <c r="H100" s="36"/>
      <c r="I100" s="36"/>
      <c r="J100" s="36"/>
    </row>
    <row r="101" spans="1:10" x14ac:dyDescent="0.2">
      <c r="A101" s="47" t="s">
        <v>24</v>
      </c>
      <c r="B101" s="47"/>
      <c r="C101" s="36"/>
      <c r="D101" s="36"/>
      <c r="E101" s="36"/>
      <c r="F101" s="36">
        <v>3</v>
      </c>
      <c r="G101" s="36"/>
      <c r="H101" s="36"/>
      <c r="I101" s="36"/>
      <c r="J101" s="36"/>
    </row>
    <row r="102" spans="1:10" x14ac:dyDescent="0.2">
      <c r="A102" s="405" t="s">
        <v>38</v>
      </c>
      <c r="B102" s="405"/>
      <c r="C102" s="34"/>
      <c r="D102" s="34"/>
      <c r="E102" s="34"/>
      <c r="F102" s="34">
        <v>24</v>
      </c>
      <c r="G102" s="34"/>
      <c r="H102" s="34"/>
      <c r="I102" s="34"/>
      <c r="J102" s="34"/>
    </row>
    <row r="103" spans="1:10" x14ac:dyDescent="0.2">
      <c r="A103" s="385" t="s">
        <v>39</v>
      </c>
      <c r="B103" s="385"/>
      <c r="C103" s="386"/>
      <c r="D103" s="386"/>
      <c r="E103" s="386"/>
      <c r="F103" s="386"/>
      <c r="G103" s="386"/>
      <c r="H103" s="386">
        <v>41</v>
      </c>
      <c r="I103" s="386"/>
      <c r="J103" s="386"/>
    </row>
    <row r="104" spans="1:10" x14ac:dyDescent="0.2">
      <c r="A104" s="47" t="s">
        <v>39</v>
      </c>
      <c r="B104" s="406"/>
      <c r="C104" s="40"/>
      <c r="D104" s="40"/>
      <c r="E104" s="40"/>
      <c r="F104" s="40"/>
      <c r="G104" s="40"/>
      <c r="H104" s="40">
        <v>50</v>
      </c>
      <c r="I104" s="40"/>
      <c r="J104" s="40"/>
    </row>
    <row r="105" spans="1:10" x14ac:dyDescent="0.2">
      <c r="A105" s="47" t="s">
        <v>39</v>
      </c>
      <c r="B105" s="47"/>
      <c r="C105" s="36"/>
      <c r="D105" s="36"/>
      <c r="E105" s="36"/>
      <c r="F105" s="36"/>
      <c r="G105" s="396">
        <v>17</v>
      </c>
      <c r="H105" s="36"/>
      <c r="I105" s="36"/>
      <c r="J105" s="36"/>
    </row>
    <row r="106" spans="1:10" x14ac:dyDescent="0.2">
      <c r="A106" s="47" t="s">
        <v>39</v>
      </c>
      <c r="B106" s="47"/>
      <c r="C106" s="36"/>
      <c r="D106" s="36"/>
      <c r="E106" s="36"/>
      <c r="F106" s="36">
        <v>253</v>
      </c>
      <c r="G106" s="36"/>
      <c r="H106" s="36"/>
      <c r="I106" s="36"/>
      <c r="J106" s="36"/>
    </row>
    <row r="107" spans="1:10" x14ac:dyDescent="0.2">
      <c r="A107" s="47" t="s">
        <v>25</v>
      </c>
      <c r="B107" s="47"/>
      <c r="C107" s="36"/>
      <c r="D107" s="36"/>
      <c r="E107" s="36"/>
      <c r="F107" s="36">
        <v>57</v>
      </c>
      <c r="G107" s="36"/>
      <c r="H107" s="36"/>
      <c r="I107" s="36"/>
      <c r="J107" s="36"/>
    </row>
    <row r="108" spans="1:10" x14ac:dyDescent="0.2">
      <c r="A108" s="47" t="s">
        <v>25</v>
      </c>
      <c r="B108" s="47"/>
      <c r="C108" s="36"/>
      <c r="D108" s="36"/>
      <c r="E108" s="36"/>
      <c r="F108" s="36">
        <v>98</v>
      </c>
      <c r="G108" s="36"/>
      <c r="H108" s="36"/>
      <c r="I108" s="36"/>
      <c r="J108" s="36"/>
    </row>
    <row r="109" spans="1:10" x14ac:dyDescent="0.2">
      <c r="A109" s="47" t="s">
        <v>25</v>
      </c>
      <c r="B109" s="47"/>
      <c r="C109" s="36"/>
      <c r="D109" s="36"/>
      <c r="E109" s="36"/>
      <c r="F109" s="36">
        <v>32</v>
      </c>
      <c r="G109" s="36"/>
      <c r="H109" s="36"/>
      <c r="I109" s="36"/>
      <c r="J109" s="36"/>
    </row>
    <row r="110" spans="1:10" x14ac:dyDescent="0.2">
      <c r="A110" s="47" t="s">
        <v>25</v>
      </c>
      <c r="B110" s="47"/>
      <c r="C110" s="36"/>
      <c r="D110" s="36"/>
      <c r="E110" s="36"/>
      <c r="F110" s="36">
        <v>28</v>
      </c>
      <c r="G110" s="36"/>
      <c r="H110" s="36"/>
      <c r="I110" s="36"/>
      <c r="J110" s="36"/>
    </row>
    <row r="111" spans="1:10" x14ac:dyDescent="0.2">
      <c r="A111" s="47" t="s">
        <v>25</v>
      </c>
      <c r="B111" s="47"/>
      <c r="C111" s="36"/>
      <c r="D111" s="36"/>
      <c r="E111" s="36"/>
      <c r="F111" s="36">
        <v>34</v>
      </c>
      <c r="G111" s="36"/>
      <c r="H111" s="36"/>
      <c r="I111" s="36"/>
      <c r="J111" s="36"/>
    </row>
    <row r="112" spans="1:10" x14ac:dyDescent="0.2">
      <c r="A112" s="47" t="s">
        <v>25</v>
      </c>
      <c r="B112" s="47"/>
      <c r="C112" s="36"/>
      <c r="D112" s="36"/>
      <c r="E112" s="36"/>
      <c r="F112" s="36">
        <v>10</v>
      </c>
      <c r="G112" s="36"/>
      <c r="H112" s="36"/>
      <c r="I112" s="36"/>
      <c r="J112" s="36"/>
    </row>
    <row r="113" spans="1:10" x14ac:dyDescent="0.2">
      <c r="A113" s="319" t="s">
        <v>39</v>
      </c>
      <c r="B113" s="319"/>
      <c r="C113" s="312"/>
      <c r="D113" s="312"/>
      <c r="E113" s="312"/>
      <c r="F113" s="312">
        <v>27</v>
      </c>
      <c r="G113" s="312"/>
      <c r="H113" s="312"/>
      <c r="I113" s="312"/>
      <c r="J113" s="312"/>
    </row>
    <row r="114" spans="1:10" x14ac:dyDescent="0.2">
      <c r="A114" s="407" t="s">
        <v>1623</v>
      </c>
      <c r="B114" s="407"/>
      <c r="C114" s="386"/>
      <c r="D114" s="386"/>
      <c r="E114" s="386"/>
      <c r="F114" s="386"/>
      <c r="G114" s="386"/>
      <c r="H114" s="408">
        <v>10</v>
      </c>
      <c r="I114" s="386"/>
      <c r="J114" s="386"/>
    </row>
    <row r="115" spans="1:10" x14ac:dyDescent="0.2">
      <c r="A115" s="47" t="s">
        <v>26</v>
      </c>
      <c r="B115" s="47"/>
      <c r="C115" s="36"/>
      <c r="D115" s="36"/>
      <c r="E115" s="36"/>
      <c r="F115" s="36"/>
      <c r="G115" s="36"/>
      <c r="H115" s="36">
        <v>405</v>
      </c>
      <c r="I115" s="36"/>
      <c r="J115" s="36"/>
    </row>
    <row r="116" spans="1:10" x14ac:dyDescent="0.2">
      <c r="A116" s="47" t="s">
        <v>26</v>
      </c>
      <c r="B116" s="47"/>
      <c r="C116" s="36"/>
      <c r="D116" s="36"/>
      <c r="E116" s="36"/>
      <c r="F116" s="36"/>
      <c r="G116" s="36"/>
      <c r="H116" s="36">
        <v>9</v>
      </c>
      <c r="I116" s="36"/>
      <c r="J116" s="36"/>
    </row>
    <row r="117" spans="1:10" x14ac:dyDescent="0.2">
      <c r="A117" s="319" t="s">
        <v>26</v>
      </c>
      <c r="B117" s="319"/>
      <c r="C117" s="312"/>
      <c r="D117" s="312"/>
      <c r="E117" s="312"/>
      <c r="F117" s="312"/>
      <c r="G117" s="312"/>
      <c r="H117" s="312">
        <v>51</v>
      </c>
      <c r="I117" s="312"/>
      <c r="J117" s="312"/>
    </row>
    <row r="118" spans="1:10" x14ac:dyDescent="0.2">
      <c r="A118" s="314" t="s">
        <v>40</v>
      </c>
      <c r="B118" s="26"/>
      <c r="C118" s="10"/>
      <c r="D118" s="10">
        <v>54</v>
      </c>
      <c r="E118" s="10"/>
      <c r="F118" s="10"/>
      <c r="G118" s="10"/>
      <c r="H118" s="10"/>
      <c r="I118" s="10"/>
      <c r="J118" s="10"/>
    </row>
    <row r="119" spans="1:10" x14ac:dyDescent="0.2">
      <c r="A119" s="47" t="s">
        <v>40</v>
      </c>
      <c r="B119" s="47"/>
      <c r="C119" s="36"/>
      <c r="D119" s="36"/>
      <c r="E119" s="36"/>
      <c r="F119" s="36"/>
      <c r="G119" s="36"/>
      <c r="H119" s="36">
        <v>52</v>
      </c>
      <c r="I119" s="36"/>
      <c r="J119" s="36"/>
    </row>
    <row r="120" spans="1:10" x14ac:dyDescent="0.2">
      <c r="A120" s="47" t="s">
        <v>27</v>
      </c>
      <c r="B120" s="47"/>
      <c r="C120" s="36"/>
      <c r="D120" s="36"/>
      <c r="E120" s="36"/>
      <c r="F120" s="36"/>
      <c r="G120" s="36"/>
      <c r="H120" s="36">
        <v>89</v>
      </c>
      <c r="I120" s="36"/>
      <c r="J120" s="36"/>
    </row>
    <row r="121" spans="1:10" x14ac:dyDescent="0.2">
      <c r="A121" s="47" t="s">
        <v>27</v>
      </c>
      <c r="B121" s="47"/>
      <c r="C121" s="36"/>
      <c r="D121" s="36"/>
      <c r="E121" s="36"/>
      <c r="F121" s="36"/>
      <c r="G121" s="36"/>
      <c r="H121" s="36">
        <v>25</v>
      </c>
      <c r="I121" s="36"/>
      <c r="J121" s="36"/>
    </row>
    <row r="122" spans="1:10" x14ac:dyDescent="0.2">
      <c r="A122" s="47" t="s">
        <v>27</v>
      </c>
      <c r="B122" s="47"/>
      <c r="C122" s="36"/>
      <c r="D122" s="36"/>
      <c r="E122" s="36"/>
      <c r="F122" s="36"/>
      <c r="G122" s="36"/>
      <c r="H122" s="36">
        <v>47</v>
      </c>
      <c r="I122" s="36"/>
      <c r="J122" s="36"/>
    </row>
    <row r="123" spans="1:10" x14ac:dyDescent="0.2">
      <c r="A123" s="47" t="s">
        <v>40</v>
      </c>
      <c r="B123" s="47"/>
      <c r="C123" s="36"/>
      <c r="D123" s="36"/>
      <c r="E123" s="36"/>
      <c r="F123" s="36"/>
      <c r="G123" s="36"/>
      <c r="H123" s="36">
        <v>45</v>
      </c>
      <c r="I123" s="36"/>
      <c r="J123" s="36"/>
    </row>
    <row r="124" spans="1:10" x14ac:dyDescent="0.2">
      <c r="A124" s="47" t="s">
        <v>40</v>
      </c>
      <c r="B124" s="47"/>
      <c r="C124" s="36"/>
      <c r="D124" s="36"/>
      <c r="E124" s="36"/>
      <c r="F124" s="36"/>
      <c r="G124" s="396">
        <v>10</v>
      </c>
      <c r="H124" s="36"/>
      <c r="I124" s="36"/>
      <c r="J124" s="36"/>
    </row>
    <row r="125" spans="1:10" x14ac:dyDescent="0.2">
      <c r="A125" s="47" t="s">
        <v>40</v>
      </c>
      <c r="B125" s="47"/>
      <c r="C125" s="36"/>
      <c r="D125" s="36"/>
      <c r="E125" s="36"/>
      <c r="F125" s="36"/>
      <c r="G125" s="396">
        <v>7</v>
      </c>
      <c r="H125" s="36"/>
      <c r="I125" s="36"/>
      <c r="J125" s="36"/>
    </row>
    <row r="126" spans="1:10" x14ac:dyDescent="0.2">
      <c r="A126" s="47" t="s">
        <v>40</v>
      </c>
      <c r="B126" s="47"/>
      <c r="C126" s="36"/>
      <c r="D126" s="36"/>
      <c r="E126" s="36"/>
      <c r="F126" s="36">
        <v>207</v>
      </c>
      <c r="G126" s="36"/>
      <c r="H126" s="36"/>
      <c r="I126" s="36"/>
      <c r="J126" s="36"/>
    </row>
    <row r="127" spans="1:10" x14ac:dyDescent="0.2">
      <c r="A127" s="47" t="s">
        <v>27</v>
      </c>
      <c r="B127" s="47"/>
      <c r="C127" s="36"/>
      <c r="D127" s="36"/>
      <c r="E127" s="36"/>
      <c r="F127" s="36">
        <v>11</v>
      </c>
      <c r="G127" s="36"/>
      <c r="H127" s="36"/>
      <c r="I127" s="36"/>
      <c r="J127" s="36"/>
    </row>
    <row r="128" spans="1:10" x14ac:dyDescent="0.2">
      <c r="A128" s="47" t="s">
        <v>27</v>
      </c>
      <c r="B128" s="47"/>
      <c r="C128" s="36"/>
      <c r="D128" s="36"/>
      <c r="E128" s="36"/>
      <c r="F128" s="36">
        <v>73</v>
      </c>
      <c r="G128" s="36"/>
      <c r="H128" s="36"/>
      <c r="I128" s="36"/>
      <c r="J128" s="36"/>
    </row>
    <row r="129" spans="1:10" x14ac:dyDescent="0.2">
      <c r="A129" s="47" t="s">
        <v>27</v>
      </c>
      <c r="B129" s="47"/>
      <c r="C129" s="36"/>
      <c r="D129" s="36"/>
      <c r="E129" s="36"/>
      <c r="F129" s="36">
        <v>38</v>
      </c>
      <c r="G129" s="36"/>
      <c r="H129" s="36"/>
      <c r="I129" s="36"/>
      <c r="J129" s="36"/>
    </row>
    <row r="130" spans="1:10" x14ac:dyDescent="0.2">
      <c r="A130" s="47" t="s">
        <v>27</v>
      </c>
      <c r="B130" s="47"/>
      <c r="C130" s="36"/>
      <c r="D130" s="36"/>
      <c r="E130" s="36"/>
      <c r="F130" s="36">
        <v>4</v>
      </c>
      <c r="G130" s="36"/>
      <c r="H130" s="36"/>
      <c r="I130" s="36"/>
      <c r="J130" s="36"/>
    </row>
    <row r="131" spans="1:10" x14ac:dyDescent="0.2">
      <c r="A131" s="47" t="s">
        <v>27</v>
      </c>
      <c r="B131" s="47"/>
      <c r="C131" s="36"/>
      <c r="D131" s="36"/>
      <c r="E131" s="36"/>
      <c r="F131" s="36">
        <v>10</v>
      </c>
      <c r="G131" s="36"/>
      <c r="H131" s="36"/>
      <c r="I131" s="36"/>
      <c r="J131" s="36"/>
    </row>
    <row r="132" spans="1:10" x14ac:dyDescent="0.2">
      <c r="A132" s="47" t="s">
        <v>27</v>
      </c>
      <c r="B132" s="47"/>
      <c r="C132" s="36"/>
      <c r="D132" s="36"/>
      <c r="E132" s="36"/>
      <c r="F132" s="36">
        <v>29</v>
      </c>
      <c r="G132" s="36"/>
      <c r="H132" s="36"/>
      <c r="I132" s="36"/>
      <c r="J132" s="36"/>
    </row>
    <row r="133" spans="1:10" x14ac:dyDescent="0.2">
      <c r="A133" s="47" t="s">
        <v>27</v>
      </c>
      <c r="B133" s="47"/>
      <c r="C133" s="36"/>
      <c r="D133" s="36"/>
      <c r="E133" s="36"/>
      <c r="F133" s="36">
        <v>7</v>
      </c>
      <c r="G133" s="36"/>
      <c r="H133" s="36"/>
      <c r="I133" s="36"/>
      <c r="J133" s="36"/>
    </row>
    <row r="134" spans="1:10" x14ac:dyDescent="0.2">
      <c r="A134" s="47" t="s">
        <v>27</v>
      </c>
      <c r="B134" s="47"/>
      <c r="C134" s="36"/>
      <c r="D134" s="36"/>
      <c r="E134" s="36"/>
      <c r="F134" s="36">
        <v>21</v>
      </c>
      <c r="G134" s="36"/>
      <c r="H134" s="36"/>
      <c r="I134" s="36"/>
      <c r="J134" s="36"/>
    </row>
    <row r="135" spans="1:10" x14ac:dyDescent="0.2">
      <c r="A135" s="47" t="s">
        <v>27</v>
      </c>
      <c r="B135" s="47"/>
      <c r="C135" s="36"/>
      <c r="D135" s="36"/>
      <c r="E135" s="36"/>
      <c r="F135" s="36">
        <v>40</v>
      </c>
      <c r="G135" s="36"/>
      <c r="H135" s="36"/>
      <c r="I135" s="36"/>
      <c r="J135" s="36"/>
    </row>
    <row r="136" spans="1:10" x14ac:dyDescent="0.2">
      <c r="A136" s="47" t="s">
        <v>27</v>
      </c>
      <c r="B136" s="47"/>
      <c r="C136" s="36"/>
      <c r="D136" s="36"/>
      <c r="E136" s="36"/>
      <c r="F136" s="36">
        <v>75</v>
      </c>
      <c r="G136" s="36"/>
      <c r="H136" s="36"/>
      <c r="I136" s="36"/>
      <c r="J136" s="36"/>
    </row>
    <row r="137" spans="1:10" x14ac:dyDescent="0.2">
      <c r="A137" s="319" t="s">
        <v>27</v>
      </c>
      <c r="B137" s="319"/>
      <c r="C137" s="312"/>
      <c r="D137" s="312"/>
      <c r="E137" s="312"/>
      <c r="F137" s="312">
        <v>9</v>
      </c>
      <c r="G137" s="312"/>
      <c r="H137" s="312"/>
      <c r="I137" s="312"/>
      <c r="J137" s="312"/>
    </row>
    <row r="138" spans="1:10" x14ac:dyDescent="0.2">
      <c r="A138" s="385" t="s">
        <v>41</v>
      </c>
      <c r="B138" s="385"/>
      <c r="C138" s="386"/>
      <c r="D138" s="385">
        <v>140</v>
      </c>
      <c r="E138" s="386"/>
      <c r="F138" s="386"/>
      <c r="G138" s="386"/>
      <c r="H138" s="386"/>
      <c r="I138" s="386"/>
      <c r="J138" s="386"/>
    </row>
    <row r="139" spans="1:10" x14ac:dyDescent="0.2">
      <c r="A139" s="47" t="s">
        <v>41</v>
      </c>
      <c r="B139" s="47"/>
      <c r="C139" s="36"/>
      <c r="D139" s="36"/>
      <c r="E139" s="36"/>
      <c r="F139" s="36"/>
      <c r="G139" s="36"/>
      <c r="H139" s="36">
        <v>21</v>
      </c>
      <c r="I139" s="36"/>
      <c r="J139" s="36"/>
    </row>
    <row r="140" spans="1:10" x14ac:dyDescent="0.2">
      <c r="A140" s="47" t="s">
        <v>41</v>
      </c>
      <c r="B140" s="47"/>
      <c r="C140" s="36"/>
      <c r="D140" s="36"/>
      <c r="E140" s="36"/>
      <c r="F140" s="36"/>
      <c r="G140" s="36"/>
      <c r="H140" s="36">
        <v>53</v>
      </c>
      <c r="I140" s="36"/>
      <c r="J140" s="36"/>
    </row>
    <row r="141" spans="1:10" x14ac:dyDescent="0.2">
      <c r="A141" s="47" t="s">
        <v>41</v>
      </c>
      <c r="B141" s="47"/>
      <c r="C141" s="36"/>
      <c r="D141" s="36"/>
      <c r="E141" s="36"/>
      <c r="F141" s="36"/>
      <c r="G141" s="36">
        <v>28</v>
      </c>
      <c r="H141" s="36"/>
      <c r="I141" s="36"/>
      <c r="J141" s="36"/>
    </row>
    <row r="142" spans="1:10" x14ac:dyDescent="0.2">
      <c r="A142" s="47" t="s">
        <v>41</v>
      </c>
      <c r="B142" s="47"/>
      <c r="C142" s="36"/>
      <c r="D142" s="36"/>
      <c r="E142" s="36"/>
      <c r="F142" s="36">
        <v>363</v>
      </c>
      <c r="G142" s="36"/>
      <c r="H142" s="36"/>
      <c r="I142" s="36"/>
      <c r="J142" s="36"/>
    </row>
    <row r="143" spans="1:10" x14ac:dyDescent="0.2">
      <c r="A143" s="47" t="s">
        <v>28</v>
      </c>
      <c r="B143" s="47"/>
      <c r="C143" s="36"/>
      <c r="D143" s="36"/>
      <c r="E143" s="36"/>
      <c r="F143" s="36">
        <v>12</v>
      </c>
      <c r="G143" s="36"/>
      <c r="H143" s="36"/>
      <c r="I143" s="36"/>
      <c r="J143" s="36"/>
    </row>
    <row r="144" spans="1:10" x14ac:dyDescent="0.2">
      <c r="A144" s="47" t="s">
        <v>28</v>
      </c>
      <c r="B144" s="47"/>
      <c r="C144" s="36"/>
      <c r="D144" s="36"/>
      <c r="E144" s="36"/>
      <c r="F144" s="36">
        <v>3</v>
      </c>
      <c r="G144" s="36"/>
      <c r="H144" s="36"/>
      <c r="I144" s="36"/>
      <c r="J144" s="36"/>
    </row>
    <row r="145" spans="1:10" x14ac:dyDescent="0.2">
      <c r="A145" s="47" t="s">
        <v>28</v>
      </c>
      <c r="B145" s="47"/>
      <c r="C145" s="36"/>
      <c r="D145" s="36"/>
      <c r="E145" s="36"/>
      <c r="F145" s="36">
        <v>133</v>
      </c>
      <c r="G145" s="36"/>
      <c r="H145" s="36"/>
      <c r="I145" s="36"/>
      <c r="J145" s="36"/>
    </row>
    <row r="146" spans="1:10" x14ac:dyDescent="0.2">
      <c r="A146" s="319" t="s">
        <v>41</v>
      </c>
      <c r="B146" s="319"/>
      <c r="C146" s="312"/>
      <c r="D146" s="312"/>
      <c r="E146" s="312"/>
      <c r="F146" s="312">
        <v>62</v>
      </c>
      <c r="G146" s="312"/>
      <c r="H146" s="312"/>
      <c r="I146" s="312"/>
      <c r="J146" s="312"/>
    </row>
    <row r="147" spans="1:10" x14ac:dyDescent="0.2">
      <c r="A147" s="385" t="s">
        <v>42</v>
      </c>
      <c r="B147" s="385"/>
      <c r="C147" s="386"/>
      <c r="D147" s="386">
        <v>30</v>
      </c>
      <c r="E147" s="386"/>
      <c r="F147" s="386"/>
      <c r="G147" s="386"/>
      <c r="H147" s="386"/>
      <c r="I147" s="386"/>
      <c r="J147" s="386"/>
    </row>
    <row r="148" spans="1:10" x14ac:dyDescent="0.2">
      <c r="A148" s="319" t="s">
        <v>42</v>
      </c>
      <c r="B148" s="319"/>
      <c r="C148" s="312"/>
      <c r="D148" s="312"/>
      <c r="E148" s="312"/>
      <c r="F148" s="312"/>
      <c r="G148" s="312"/>
      <c r="H148" s="312">
        <v>411</v>
      </c>
      <c r="I148" s="312"/>
      <c r="J148" s="312"/>
    </row>
    <row r="149" spans="1:10" x14ac:dyDescent="0.2">
      <c r="A149" s="385" t="s">
        <v>43</v>
      </c>
      <c r="B149" s="385"/>
      <c r="C149" s="386"/>
      <c r="D149" s="386"/>
      <c r="E149" s="386"/>
      <c r="F149" s="386"/>
      <c r="G149" s="386"/>
      <c r="H149" s="386">
        <v>421</v>
      </c>
      <c r="I149" s="386"/>
      <c r="J149" s="386"/>
    </row>
    <row r="150" spans="1:10" x14ac:dyDescent="0.2">
      <c r="A150" s="47" t="s">
        <v>43</v>
      </c>
      <c r="B150" s="47"/>
      <c r="C150" s="36"/>
      <c r="D150" s="36"/>
      <c r="E150" s="36"/>
      <c r="F150" s="36"/>
      <c r="G150" s="36"/>
      <c r="H150" s="36">
        <v>32</v>
      </c>
      <c r="I150" s="36"/>
      <c r="J150" s="36"/>
    </row>
    <row r="151" spans="1:10" x14ac:dyDescent="0.2">
      <c r="A151" s="319" t="s">
        <v>29</v>
      </c>
      <c r="B151" s="319"/>
      <c r="C151" s="312"/>
      <c r="D151" s="312"/>
      <c r="E151" s="312"/>
      <c r="F151" s="312"/>
      <c r="G151" s="312">
        <v>6</v>
      </c>
      <c r="H151" s="312"/>
      <c r="I151" s="312"/>
      <c r="J151" s="312"/>
    </row>
    <row r="152" spans="1:10" x14ac:dyDescent="0.2">
      <c r="A152" s="385" t="s">
        <v>44</v>
      </c>
      <c r="B152" s="385"/>
      <c r="C152" s="386"/>
      <c r="D152" s="386"/>
      <c r="E152" s="386">
        <v>31</v>
      </c>
      <c r="F152" s="386"/>
      <c r="G152" s="386"/>
      <c r="H152" s="386"/>
      <c r="I152" s="386"/>
      <c r="J152" s="386"/>
    </row>
    <row r="153" spans="1:10" x14ac:dyDescent="0.2">
      <c r="A153" s="47" t="s">
        <v>30</v>
      </c>
      <c r="B153" s="47"/>
      <c r="C153" s="36"/>
      <c r="D153" s="36"/>
      <c r="E153" s="36">
        <v>35</v>
      </c>
      <c r="F153" s="36"/>
      <c r="G153" s="36"/>
      <c r="H153" s="36"/>
      <c r="I153" s="36"/>
      <c r="J153" s="36"/>
    </row>
    <row r="154" spans="1:10" x14ac:dyDescent="0.2">
      <c r="A154" s="47" t="s">
        <v>30</v>
      </c>
      <c r="B154" s="47"/>
      <c r="C154" s="36"/>
      <c r="D154" s="36"/>
      <c r="E154" s="36">
        <v>28</v>
      </c>
      <c r="F154" s="36"/>
      <c r="G154" s="36"/>
      <c r="H154" s="36"/>
      <c r="I154" s="36"/>
      <c r="J154" s="36"/>
    </row>
    <row r="155" spans="1:10" x14ac:dyDescent="0.2">
      <c r="A155" s="47" t="s">
        <v>30</v>
      </c>
      <c r="B155" s="47"/>
      <c r="C155" s="36"/>
      <c r="D155" s="36"/>
      <c r="E155" s="36">
        <v>12</v>
      </c>
      <c r="F155" s="36"/>
      <c r="G155" s="36"/>
      <c r="H155" s="36"/>
      <c r="I155" s="36"/>
      <c r="J155" s="36"/>
    </row>
    <row r="156" spans="1:10" x14ac:dyDescent="0.2">
      <c r="A156" s="47" t="s">
        <v>30</v>
      </c>
      <c r="B156" s="47"/>
      <c r="C156" s="36"/>
      <c r="D156" s="36"/>
      <c r="E156" s="36">
        <v>46</v>
      </c>
      <c r="F156" s="36"/>
      <c r="G156" s="36"/>
      <c r="H156" s="36"/>
      <c r="I156" s="36"/>
      <c r="J156" s="36"/>
    </row>
    <row r="157" spans="1:10" x14ac:dyDescent="0.2">
      <c r="A157" s="47" t="s">
        <v>30</v>
      </c>
      <c r="B157" s="47"/>
      <c r="C157" s="36"/>
      <c r="D157" s="36"/>
      <c r="E157" s="36">
        <v>29</v>
      </c>
      <c r="F157" s="36"/>
      <c r="G157" s="36"/>
      <c r="H157" s="36"/>
      <c r="I157" s="36"/>
      <c r="J157" s="36"/>
    </row>
    <row r="158" spans="1:10" x14ac:dyDescent="0.2">
      <c r="A158" s="47" t="s">
        <v>30</v>
      </c>
      <c r="B158" s="47"/>
      <c r="C158" s="36"/>
      <c r="D158" s="36"/>
      <c r="E158" s="36">
        <v>25</v>
      </c>
      <c r="F158" s="36"/>
      <c r="G158" s="36"/>
      <c r="H158" s="36"/>
      <c r="I158" s="36"/>
      <c r="J158" s="36"/>
    </row>
    <row r="159" spans="1:10" x14ac:dyDescent="0.2">
      <c r="A159" s="47" t="s">
        <v>30</v>
      </c>
      <c r="B159" s="47"/>
      <c r="C159" s="36"/>
      <c r="D159" s="36"/>
      <c r="E159" s="36">
        <v>77</v>
      </c>
      <c r="F159" s="36"/>
      <c r="G159" s="36"/>
      <c r="H159" s="36"/>
      <c r="I159" s="36"/>
      <c r="J159" s="36"/>
    </row>
    <row r="160" spans="1:10" x14ac:dyDescent="0.2">
      <c r="A160" s="47" t="s">
        <v>30</v>
      </c>
      <c r="B160" s="47"/>
      <c r="C160" s="36"/>
      <c r="D160" s="36"/>
      <c r="E160" s="36">
        <v>17</v>
      </c>
      <c r="F160" s="36"/>
      <c r="G160" s="36"/>
      <c r="H160" s="36"/>
      <c r="I160" s="36"/>
      <c r="J160" s="36"/>
    </row>
    <row r="161" spans="1:10" x14ac:dyDescent="0.2">
      <c r="A161" s="47" t="s">
        <v>30</v>
      </c>
      <c r="B161" s="47"/>
      <c r="C161" s="36"/>
      <c r="D161" s="36"/>
      <c r="E161" s="36">
        <v>46</v>
      </c>
      <c r="F161" s="36"/>
      <c r="G161" s="36"/>
      <c r="H161" s="36"/>
      <c r="I161" s="36"/>
      <c r="J161" s="36"/>
    </row>
    <row r="162" spans="1:10" x14ac:dyDescent="0.2">
      <c r="A162" s="47" t="s">
        <v>30</v>
      </c>
      <c r="B162" s="47"/>
      <c r="C162" s="36"/>
      <c r="D162" s="36"/>
      <c r="E162" s="36">
        <v>27</v>
      </c>
      <c r="F162" s="36"/>
      <c r="G162" s="36"/>
      <c r="H162" s="36"/>
      <c r="I162" s="36"/>
      <c r="J162" s="36"/>
    </row>
    <row r="163" spans="1:10" x14ac:dyDescent="0.2">
      <c r="A163" s="47" t="s">
        <v>30</v>
      </c>
      <c r="B163" s="47"/>
      <c r="C163" s="36"/>
      <c r="D163" s="36"/>
      <c r="E163" s="36">
        <v>57</v>
      </c>
      <c r="F163" s="36"/>
      <c r="G163" s="36"/>
      <c r="H163" s="36"/>
      <c r="I163" s="36"/>
      <c r="J163" s="36"/>
    </row>
    <row r="164" spans="1:10" x14ac:dyDescent="0.2">
      <c r="A164" s="47" t="s">
        <v>30</v>
      </c>
      <c r="B164" s="47"/>
      <c r="C164" s="36"/>
      <c r="D164" s="36"/>
      <c r="E164" s="36">
        <v>19</v>
      </c>
      <c r="F164" s="36"/>
      <c r="G164" s="36"/>
      <c r="H164" s="36"/>
      <c r="I164" s="36"/>
      <c r="J164" s="36"/>
    </row>
    <row r="165" spans="1:10" x14ac:dyDescent="0.2">
      <c r="A165" s="47" t="s">
        <v>30</v>
      </c>
      <c r="B165" s="47"/>
      <c r="C165" s="36"/>
      <c r="D165" s="36"/>
      <c r="E165" s="36">
        <v>11</v>
      </c>
      <c r="F165" s="36"/>
      <c r="G165" s="36"/>
      <c r="H165" s="36"/>
      <c r="I165" s="36"/>
      <c r="J165" s="36"/>
    </row>
    <row r="166" spans="1:10" x14ac:dyDescent="0.2">
      <c r="A166" s="47" t="s">
        <v>30</v>
      </c>
      <c r="B166" s="47"/>
      <c r="C166" s="36"/>
      <c r="D166" s="36"/>
      <c r="E166" s="36">
        <v>73</v>
      </c>
      <c r="F166" s="36"/>
      <c r="G166" s="36"/>
      <c r="H166" s="36"/>
      <c r="I166" s="36"/>
      <c r="J166" s="36"/>
    </row>
    <row r="167" spans="1:10" x14ac:dyDescent="0.2">
      <c r="A167" s="47" t="s">
        <v>30</v>
      </c>
      <c r="B167" s="47"/>
      <c r="C167" s="36"/>
      <c r="D167" s="36"/>
      <c r="E167" s="36">
        <v>10</v>
      </c>
      <c r="F167" s="36"/>
      <c r="G167" s="36"/>
      <c r="H167" s="36"/>
      <c r="I167" s="36"/>
      <c r="J167" s="36"/>
    </row>
    <row r="168" spans="1:10" x14ac:dyDescent="0.2">
      <c r="A168" s="47" t="s">
        <v>30</v>
      </c>
      <c r="B168" s="47"/>
      <c r="C168" s="36"/>
      <c r="D168" s="36"/>
      <c r="E168" s="36">
        <v>69</v>
      </c>
      <c r="F168" s="36"/>
      <c r="G168" s="36"/>
      <c r="H168" s="36"/>
      <c r="I168" s="36"/>
      <c r="J168" s="36"/>
    </row>
    <row r="169" spans="1:10" x14ac:dyDescent="0.2">
      <c r="A169" s="47" t="s">
        <v>30</v>
      </c>
      <c r="B169" s="47"/>
      <c r="C169" s="36"/>
      <c r="D169" s="36"/>
      <c r="E169" s="36">
        <v>55</v>
      </c>
      <c r="F169" s="36"/>
      <c r="G169" s="36"/>
      <c r="H169" s="36"/>
      <c r="I169" s="36"/>
      <c r="J169" s="36"/>
    </row>
    <row r="170" spans="1:10" x14ac:dyDescent="0.2">
      <c r="A170" s="47" t="s">
        <v>30</v>
      </c>
      <c r="B170" s="47"/>
      <c r="C170" s="36"/>
      <c r="D170" s="36"/>
      <c r="E170" s="36">
        <v>60</v>
      </c>
      <c r="F170" s="36"/>
      <c r="G170" s="36"/>
      <c r="H170" s="36"/>
      <c r="I170" s="36"/>
      <c r="J170" s="36"/>
    </row>
    <row r="171" spans="1:10" x14ac:dyDescent="0.2">
      <c r="A171" s="47" t="s">
        <v>30</v>
      </c>
      <c r="B171" s="47"/>
      <c r="C171" s="36"/>
      <c r="D171" s="36"/>
      <c r="E171" s="36">
        <v>7</v>
      </c>
      <c r="F171" s="36"/>
      <c r="G171" s="36"/>
      <c r="H171" s="36"/>
      <c r="I171" s="36"/>
      <c r="J171" s="36"/>
    </row>
    <row r="172" spans="1:10" x14ac:dyDescent="0.2">
      <c r="A172" s="47" t="s">
        <v>30</v>
      </c>
      <c r="B172" s="47"/>
      <c r="C172" s="36"/>
      <c r="D172" s="36"/>
      <c r="E172" s="36">
        <v>4</v>
      </c>
      <c r="F172" s="36"/>
      <c r="G172" s="36"/>
      <c r="H172" s="36"/>
      <c r="I172" s="36"/>
      <c r="J172" s="36"/>
    </row>
    <row r="173" spans="1:10" x14ac:dyDescent="0.2">
      <c r="A173" s="47" t="s">
        <v>30</v>
      </c>
      <c r="B173" s="47"/>
      <c r="C173" s="36"/>
      <c r="D173" s="36"/>
      <c r="E173" s="36">
        <v>36</v>
      </c>
      <c r="F173" s="36"/>
      <c r="G173" s="36"/>
      <c r="H173" s="36"/>
      <c r="I173" s="36"/>
      <c r="J173" s="36"/>
    </row>
    <row r="174" spans="1:10" x14ac:dyDescent="0.2">
      <c r="A174" s="47" t="s">
        <v>30</v>
      </c>
      <c r="B174" s="47"/>
      <c r="C174" s="36"/>
      <c r="D174" s="36"/>
      <c r="E174" s="36">
        <v>11</v>
      </c>
      <c r="F174" s="36"/>
      <c r="G174" s="36"/>
      <c r="H174" s="36"/>
      <c r="I174" s="36"/>
      <c r="J174" s="36"/>
    </row>
    <row r="175" spans="1:10" x14ac:dyDescent="0.2">
      <c r="A175" s="47" t="s">
        <v>30</v>
      </c>
      <c r="B175" s="47"/>
      <c r="C175" s="36"/>
      <c r="D175" s="36"/>
      <c r="E175" s="36">
        <v>1</v>
      </c>
      <c r="F175" s="36"/>
      <c r="G175" s="36"/>
      <c r="H175" s="36"/>
      <c r="I175" s="36"/>
      <c r="J175" s="36"/>
    </row>
    <row r="176" spans="1:10" x14ac:dyDescent="0.2">
      <c r="A176" s="47" t="s">
        <v>30</v>
      </c>
      <c r="B176" s="47"/>
      <c r="C176" s="36"/>
      <c r="D176" s="36"/>
      <c r="E176" s="36">
        <v>5</v>
      </c>
      <c r="F176" s="36"/>
      <c r="G176" s="36"/>
      <c r="H176" s="36"/>
      <c r="I176" s="36"/>
      <c r="J176" s="36"/>
    </row>
    <row r="177" spans="1:10" x14ac:dyDescent="0.2">
      <c r="A177" s="47" t="s">
        <v>30</v>
      </c>
      <c r="B177" s="47"/>
      <c r="C177" s="36"/>
      <c r="D177" s="36"/>
      <c r="E177" s="36">
        <v>14</v>
      </c>
      <c r="F177" s="36"/>
      <c r="G177" s="36"/>
      <c r="H177" s="36"/>
      <c r="I177" s="36"/>
      <c r="J177" s="36"/>
    </row>
    <row r="178" spans="1:10" x14ac:dyDescent="0.2">
      <c r="A178" s="47" t="s">
        <v>30</v>
      </c>
      <c r="B178" s="47"/>
      <c r="C178" s="36"/>
      <c r="D178" s="36"/>
      <c r="E178" s="36">
        <v>13</v>
      </c>
      <c r="F178" s="36"/>
      <c r="G178" s="36"/>
      <c r="H178" s="36"/>
      <c r="I178" s="36"/>
      <c r="J178" s="36"/>
    </row>
    <row r="179" spans="1:10" x14ac:dyDescent="0.2">
      <c r="A179" s="47" t="s">
        <v>30</v>
      </c>
      <c r="B179" s="47"/>
      <c r="C179" s="36"/>
      <c r="D179" s="36"/>
      <c r="E179" s="36">
        <v>11</v>
      </c>
      <c r="F179" s="36"/>
      <c r="G179" s="36"/>
      <c r="H179" s="36"/>
      <c r="I179" s="36"/>
      <c r="J179" s="36"/>
    </row>
    <row r="180" spans="1:10" x14ac:dyDescent="0.2">
      <c r="A180" s="47" t="s">
        <v>30</v>
      </c>
      <c r="B180" s="47"/>
      <c r="C180" s="36"/>
      <c r="D180" s="36"/>
      <c r="E180" s="36">
        <v>3</v>
      </c>
      <c r="F180" s="36"/>
      <c r="G180" s="36"/>
      <c r="H180" s="36"/>
      <c r="I180" s="36"/>
      <c r="J180" s="36"/>
    </row>
    <row r="181" spans="1:10" x14ac:dyDescent="0.2">
      <c r="A181" s="47" t="s">
        <v>30</v>
      </c>
      <c r="B181" s="47"/>
      <c r="C181" s="36"/>
      <c r="D181" s="36"/>
      <c r="E181" s="36">
        <v>20</v>
      </c>
      <c r="F181" s="36"/>
      <c r="G181" s="36"/>
      <c r="H181" s="36"/>
      <c r="I181" s="36"/>
      <c r="J181" s="36"/>
    </row>
    <row r="182" spans="1:10" x14ac:dyDescent="0.2">
      <c r="A182" s="47" t="s">
        <v>30</v>
      </c>
      <c r="B182" s="47"/>
      <c r="C182" s="36"/>
      <c r="D182" s="36"/>
      <c r="E182" s="36"/>
      <c r="F182" s="36"/>
      <c r="G182" s="36"/>
      <c r="H182" s="36"/>
      <c r="I182" s="36">
        <v>8</v>
      </c>
      <c r="J182" s="36"/>
    </row>
    <row r="183" spans="1:10" x14ac:dyDescent="0.2">
      <c r="A183" s="47" t="s">
        <v>30</v>
      </c>
      <c r="B183" s="47"/>
      <c r="C183" s="36"/>
      <c r="D183" s="36"/>
      <c r="E183" s="36"/>
      <c r="F183" s="36"/>
      <c r="G183" s="36"/>
      <c r="H183" s="36"/>
      <c r="I183" s="36">
        <v>4</v>
      </c>
      <c r="J183" s="36"/>
    </row>
    <row r="184" spans="1:10" x14ac:dyDescent="0.2">
      <c r="A184" s="319" t="s">
        <v>30</v>
      </c>
      <c r="B184" s="319"/>
      <c r="C184" s="312"/>
      <c r="D184" s="312"/>
      <c r="E184" s="312"/>
      <c r="F184" s="312"/>
      <c r="G184" s="312"/>
      <c r="H184" s="312"/>
      <c r="I184" s="312">
        <v>6</v>
      </c>
      <c r="J184" s="312"/>
    </row>
    <row r="185" spans="1:10" x14ac:dyDescent="0.2">
      <c r="A185" s="385" t="s">
        <v>20</v>
      </c>
      <c r="B185" s="385"/>
      <c r="C185" s="386">
        <v>18</v>
      </c>
      <c r="D185" s="386"/>
      <c r="E185" s="386"/>
      <c r="F185" s="386"/>
      <c r="G185" s="386"/>
      <c r="H185" s="386"/>
      <c r="I185" s="386"/>
      <c r="J185" s="386"/>
    </row>
    <row r="186" spans="1:10" x14ac:dyDescent="0.2">
      <c r="A186" s="47" t="s">
        <v>20</v>
      </c>
      <c r="B186" s="47"/>
      <c r="C186" s="36">
        <v>17</v>
      </c>
      <c r="D186" s="36"/>
      <c r="E186" s="36"/>
      <c r="F186" s="36"/>
      <c r="G186" s="36"/>
      <c r="H186" s="36"/>
      <c r="I186" s="36"/>
      <c r="J186" s="36"/>
    </row>
    <row r="187" spans="1:10" x14ac:dyDescent="0.2">
      <c r="A187" s="47" t="s">
        <v>20</v>
      </c>
      <c r="B187" s="47"/>
      <c r="C187" s="36">
        <v>19</v>
      </c>
      <c r="D187" s="36"/>
      <c r="E187" s="36"/>
      <c r="F187" s="36"/>
      <c r="G187" s="36"/>
      <c r="H187" s="36"/>
      <c r="I187" s="36"/>
      <c r="J187" s="36"/>
    </row>
    <row r="188" spans="1:10" x14ac:dyDescent="0.2">
      <c r="A188" s="47" t="s">
        <v>45</v>
      </c>
      <c r="B188" s="47"/>
      <c r="C188" s="36">
        <v>27</v>
      </c>
      <c r="D188" s="36"/>
      <c r="E188" s="36"/>
      <c r="F188" s="36"/>
      <c r="G188" s="36"/>
      <c r="H188" s="36"/>
      <c r="I188" s="36"/>
      <c r="J188" s="36"/>
    </row>
    <row r="189" spans="1:10" x14ac:dyDescent="0.2">
      <c r="A189" s="47" t="s">
        <v>45</v>
      </c>
      <c r="B189" s="47"/>
      <c r="C189" s="36"/>
      <c r="D189" s="36"/>
      <c r="E189" s="36"/>
      <c r="F189" s="36">
        <v>104</v>
      </c>
      <c r="G189" s="36"/>
      <c r="H189" s="36"/>
      <c r="I189" s="36"/>
      <c r="J189" s="36"/>
    </row>
    <row r="190" spans="1:10" x14ac:dyDescent="0.2">
      <c r="A190" s="47" t="s">
        <v>20</v>
      </c>
      <c r="B190" s="47"/>
      <c r="C190" s="36"/>
      <c r="D190" s="36"/>
      <c r="E190" s="36"/>
      <c r="F190" s="36">
        <v>28</v>
      </c>
      <c r="G190" s="36"/>
      <c r="H190" s="36"/>
      <c r="I190" s="36"/>
      <c r="J190" s="36"/>
    </row>
    <row r="191" spans="1:10" x14ac:dyDescent="0.2">
      <c r="A191" s="47" t="s">
        <v>20</v>
      </c>
      <c r="B191" s="47"/>
      <c r="C191" s="36"/>
      <c r="D191" s="36"/>
      <c r="E191" s="36"/>
      <c r="F191" s="36">
        <v>5</v>
      </c>
      <c r="G191" s="36"/>
      <c r="H191" s="36"/>
      <c r="I191" s="36"/>
      <c r="J191" s="36"/>
    </row>
    <row r="192" spans="1:10" x14ac:dyDescent="0.2">
      <c r="A192" s="47" t="s">
        <v>20</v>
      </c>
      <c r="B192" s="47"/>
      <c r="C192" s="36"/>
      <c r="D192" s="36"/>
      <c r="E192" s="36"/>
      <c r="F192" s="36">
        <v>60</v>
      </c>
      <c r="G192" s="36"/>
      <c r="H192" s="36"/>
      <c r="I192" s="36"/>
      <c r="J192" s="36"/>
    </row>
    <row r="193" spans="1:11" x14ac:dyDescent="0.2">
      <c r="A193" s="47" t="s">
        <v>20</v>
      </c>
      <c r="B193" s="47"/>
      <c r="C193" s="36"/>
      <c r="D193" s="36"/>
      <c r="E193" s="36"/>
      <c r="F193" s="36">
        <v>44</v>
      </c>
      <c r="G193" s="36"/>
      <c r="H193" s="36"/>
      <c r="I193" s="36"/>
      <c r="J193" s="36"/>
    </row>
    <row r="194" spans="1:11" x14ac:dyDescent="0.2">
      <c r="A194" s="47" t="s">
        <v>20</v>
      </c>
      <c r="B194" s="47"/>
      <c r="C194" s="36"/>
      <c r="D194" s="36"/>
      <c r="E194" s="36"/>
      <c r="F194" s="36">
        <v>84</v>
      </c>
      <c r="G194" s="36"/>
      <c r="H194" s="36"/>
      <c r="I194" s="36"/>
      <c r="J194" s="36"/>
    </row>
    <row r="195" spans="1:11" x14ac:dyDescent="0.2">
      <c r="A195" s="47" t="s">
        <v>20</v>
      </c>
      <c r="B195" s="47"/>
      <c r="C195" s="36"/>
      <c r="D195" s="36"/>
      <c r="E195" s="36"/>
      <c r="F195" s="36">
        <v>36</v>
      </c>
      <c r="G195" s="36"/>
      <c r="H195" s="36"/>
      <c r="I195" s="36"/>
      <c r="J195" s="36"/>
    </row>
    <row r="196" spans="1:11" x14ac:dyDescent="0.2">
      <c r="A196" s="47" t="s">
        <v>20</v>
      </c>
      <c r="B196" s="47"/>
      <c r="C196" s="36"/>
      <c r="D196" s="36"/>
      <c r="E196" s="36"/>
      <c r="F196" s="36">
        <v>64</v>
      </c>
      <c r="G196" s="36"/>
      <c r="H196" s="36"/>
      <c r="I196" s="36"/>
      <c r="J196" s="36"/>
    </row>
    <row r="197" spans="1:11" x14ac:dyDescent="0.2">
      <c r="A197" s="47" t="s">
        <v>20</v>
      </c>
      <c r="B197" s="47"/>
      <c r="C197" s="36"/>
      <c r="D197" s="36"/>
      <c r="E197" s="36"/>
      <c r="F197" s="36">
        <v>7</v>
      </c>
      <c r="G197" s="36"/>
      <c r="H197" s="36"/>
      <c r="I197" s="36"/>
      <c r="J197" s="36"/>
    </row>
    <row r="198" spans="1:11" x14ac:dyDescent="0.2">
      <c r="A198" s="47" t="s">
        <v>20</v>
      </c>
      <c r="B198" s="47"/>
      <c r="C198" s="36"/>
      <c r="D198" s="36"/>
      <c r="E198" s="36"/>
      <c r="F198" s="36">
        <v>3</v>
      </c>
      <c r="G198" s="36"/>
      <c r="H198" s="36"/>
      <c r="I198" s="36"/>
      <c r="J198" s="36"/>
    </row>
    <row r="199" spans="1:11" x14ac:dyDescent="0.2">
      <c r="A199" s="47" t="s">
        <v>20</v>
      </c>
      <c r="B199" s="47"/>
      <c r="C199" s="36"/>
      <c r="D199" s="36"/>
      <c r="E199" s="36"/>
      <c r="F199" s="36">
        <v>19</v>
      </c>
      <c r="G199" s="36"/>
      <c r="H199" s="36"/>
      <c r="I199" s="36"/>
      <c r="J199" s="36"/>
    </row>
    <row r="200" spans="1:11" x14ac:dyDescent="0.2">
      <c r="A200" s="47" t="s">
        <v>20</v>
      </c>
      <c r="B200" s="47"/>
      <c r="C200" s="36"/>
      <c r="D200" s="36"/>
      <c r="E200" s="36"/>
      <c r="F200" s="36">
        <v>72</v>
      </c>
      <c r="G200" s="36"/>
      <c r="H200" s="36"/>
      <c r="I200" s="36"/>
      <c r="J200" s="36"/>
    </row>
    <row r="201" spans="1:11" x14ac:dyDescent="0.2">
      <c r="A201" s="47" t="s">
        <v>20</v>
      </c>
      <c r="B201" s="47"/>
      <c r="C201" s="36"/>
      <c r="D201" s="36"/>
      <c r="E201" s="36"/>
      <c r="F201" s="36">
        <v>67</v>
      </c>
      <c r="G201" s="36"/>
      <c r="H201" s="36"/>
      <c r="I201" s="36"/>
      <c r="J201" s="36"/>
    </row>
    <row r="202" spans="1:11" x14ac:dyDescent="0.2">
      <c r="A202" s="47" t="s">
        <v>20</v>
      </c>
      <c r="B202" s="47"/>
      <c r="C202" s="36"/>
      <c r="D202" s="36"/>
      <c r="E202" s="36"/>
      <c r="F202" s="36">
        <v>47</v>
      </c>
      <c r="G202" s="36"/>
      <c r="H202" s="36"/>
      <c r="I202" s="36"/>
      <c r="J202" s="36"/>
    </row>
    <row r="203" spans="1:11" x14ac:dyDescent="0.2">
      <c r="A203" s="47" t="s">
        <v>20</v>
      </c>
      <c r="B203" s="47"/>
      <c r="C203" s="36"/>
      <c r="D203" s="36"/>
      <c r="E203" s="36"/>
      <c r="F203" s="36">
        <v>3</v>
      </c>
      <c r="G203" s="36"/>
      <c r="H203" s="36"/>
      <c r="I203" s="36"/>
      <c r="J203" s="36"/>
    </row>
    <row r="204" spans="1:11" x14ac:dyDescent="0.2">
      <c r="A204" s="47" t="s">
        <v>20</v>
      </c>
      <c r="B204" s="47"/>
      <c r="C204" s="36"/>
      <c r="D204" s="36"/>
      <c r="E204" s="36"/>
      <c r="F204" s="36">
        <v>47</v>
      </c>
      <c r="G204" s="36"/>
      <c r="H204" s="36"/>
      <c r="I204" s="36"/>
      <c r="J204" s="36"/>
    </row>
    <row r="205" spans="1:11" x14ac:dyDescent="0.2">
      <c r="A205" s="47" t="s">
        <v>20</v>
      </c>
      <c r="B205" s="47"/>
      <c r="C205" s="36"/>
      <c r="D205" s="36"/>
      <c r="E205" s="36"/>
      <c r="F205" s="36">
        <v>18</v>
      </c>
      <c r="G205" s="36"/>
      <c r="H205" s="36"/>
      <c r="I205" s="36"/>
      <c r="J205" s="36"/>
    </row>
    <row r="206" spans="1:11" x14ac:dyDescent="0.2">
      <c r="A206" s="47" t="s">
        <v>20</v>
      </c>
      <c r="B206" s="47"/>
      <c r="C206" s="36"/>
      <c r="D206" s="36"/>
      <c r="E206" s="36"/>
      <c r="F206" s="36">
        <v>9</v>
      </c>
      <c r="G206" s="36"/>
      <c r="H206" s="36"/>
      <c r="I206" s="36"/>
      <c r="J206" s="36"/>
    </row>
    <row r="207" spans="1:11" x14ac:dyDescent="0.2">
      <c r="A207" s="47" t="s">
        <v>20</v>
      </c>
      <c r="B207" s="47"/>
      <c r="C207" s="36"/>
      <c r="D207" s="36"/>
      <c r="E207" s="36"/>
      <c r="F207" s="36">
        <v>5</v>
      </c>
      <c r="G207" s="36"/>
      <c r="H207" s="36"/>
      <c r="I207" s="36"/>
      <c r="J207" s="36"/>
    </row>
    <row r="208" spans="1:11" x14ac:dyDescent="0.2">
      <c r="A208" s="319" t="s">
        <v>20</v>
      </c>
      <c r="B208" s="319"/>
      <c r="C208" s="312"/>
      <c r="D208" s="312"/>
      <c r="E208" s="312"/>
      <c r="F208" s="312">
        <v>3</v>
      </c>
      <c r="G208" s="312"/>
      <c r="H208" s="312"/>
      <c r="I208" s="312"/>
      <c r="J208" s="312"/>
      <c r="K208" s="27"/>
    </row>
    <row r="209" spans="1:11" x14ac:dyDescent="0.2">
      <c r="A209" s="385" t="s">
        <v>48</v>
      </c>
      <c r="B209" s="397">
        <v>14</v>
      </c>
      <c r="C209" s="386"/>
      <c r="D209" s="386"/>
      <c r="E209" s="386"/>
      <c r="F209" s="386"/>
      <c r="G209" s="386"/>
      <c r="H209" s="386"/>
      <c r="I209" s="386"/>
      <c r="J209" s="386"/>
      <c r="K209" s="27"/>
    </row>
    <row r="210" spans="1:11" x14ac:dyDescent="0.2">
      <c r="A210" s="406" t="s">
        <v>22</v>
      </c>
      <c r="B210" s="406">
        <v>6</v>
      </c>
      <c r="C210" s="40"/>
      <c r="D210" s="40"/>
      <c r="E210" s="406"/>
      <c r="F210" s="40"/>
      <c r="G210" s="40"/>
      <c r="H210" s="40"/>
      <c r="I210" s="40"/>
      <c r="J210" s="40"/>
    </row>
    <row r="211" spans="1:11" x14ac:dyDescent="0.2">
      <c r="A211" s="47" t="s">
        <v>22</v>
      </c>
      <c r="B211" s="47">
        <v>17</v>
      </c>
      <c r="C211" s="36"/>
      <c r="D211" s="36"/>
      <c r="E211" s="47"/>
      <c r="F211" s="36"/>
      <c r="G211" s="36"/>
      <c r="H211" s="36"/>
      <c r="I211" s="36"/>
      <c r="J211" s="36"/>
    </row>
    <row r="212" spans="1:11" x14ac:dyDescent="0.2">
      <c r="A212" s="36" t="s">
        <v>48</v>
      </c>
      <c r="B212" s="36">
        <v>25</v>
      </c>
      <c r="C212" s="36"/>
      <c r="D212" s="36"/>
      <c r="E212" s="36"/>
      <c r="F212" s="36"/>
      <c r="G212" s="36"/>
      <c r="H212" s="36"/>
      <c r="I212" s="36"/>
      <c r="J212" s="36"/>
    </row>
    <row r="213" spans="1:11" x14ac:dyDescent="0.2">
      <c r="A213" s="36" t="s">
        <v>48</v>
      </c>
      <c r="B213" s="36"/>
      <c r="C213" s="36"/>
      <c r="D213" s="36"/>
      <c r="E213" s="36">
        <v>73</v>
      </c>
      <c r="F213" s="36"/>
      <c r="G213" s="36"/>
      <c r="H213" s="36"/>
      <c r="I213" s="36"/>
      <c r="J213" s="36"/>
    </row>
    <row r="214" spans="1:11" x14ac:dyDescent="0.2">
      <c r="A214" s="36" t="s">
        <v>22</v>
      </c>
      <c r="B214" s="36"/>
      <c r="C214" s="36"/>
      <c r="D214" s="36"/>
      <c r="E214" s="36">
        <v>16</v>
      </c>
      <c r="F214" s="36"/>
      <c r="G214" s="36"/>
      <c r="H214" s="36"/>
      <c r="I214" s="36"/>
      <c r="J214" s="36"/>
    </row>
    <row r="215" spans="1:11" x14ac:dyDescent="0.2">
      <c r="A215" s="36" t="s">
        <v>22</v>
      </c>
      <c r="B215" s="36"/>
      <c r="C215" s="36"/>
      <c r="D215" s="36"/>
      <c r="E215" s="36">
        <v>58</v>
      </c>
      <c r="F215" s="36"/>
      <c r="G215" s="36"/>
      <c r="H215" s="36"/>
      <c r="I215" s="36"/>
      <c r="J215" s="36"/>
    </row>
    <row r="216" spans="1:11" x14ac:dyDescent="0.2">
      <c r="A216" s="36" t="s">
        <v>22</v>
      </c>
      <c r="B216" s="36"/>
      <c r="C216" s="36"/>
      <c r="D216" s="36"/>
      <c r="E216" s="36">
        <v>38</v>
      </c>
      <c r="F216" s="36"/>
      <c r="G216" s="36"/>
      <c r="H216" s="36"/>
      <c r="I216" s="36"/>
      <c r="J216" s="36"/>
    </row>
    <row r="217" spans="1:11" x14ac:dyDescent="0.2">
      <c r="A217" s="36" t="s">
        <v>22</v>
      </c>
      <c r="B217" s="36"/>
      <c r="C217" s="36"/>
      <c r="D217" s="36"/>
      <c r="E217" s="36">
        <v>4</v>
      </c>
      <c r="F217" s="36"/>
      <c r="G217" s="36"/>
      <c r="H217" s="36"/>
      <c r="I217" s="36"/>
      <c r="J217" s="36"/>
    </row>
    <row r="218" spans="1:11" x14ac:dyDescent="0.2">
      <c r="A218" s="36" t="s">
        <v>22</v>
      </c>
      <c r="B218" s="36"/>
      <c r="C218" s="36"/>
      <c r="D218" s="36"/>
      <c r="E218" s="36">
        <v>6</v>
      </c>
      <c r="F218" s="36"/>
      <c r="G218" s="36"/>
      <c r="H218" s="36"/>
      <c r="I218" s="36"/>
      <c r="J218" s="36"/>
    </row>
    <row r="219" spans="1:11" x14ac:dyDescent="0.2">
      <c r="A219" s="36" t="s">
        <v>22</v>
      </c>
      <c r="B219" s="36"/>
      <c r="C219" s="36"/>
      <c r="D219" s="36"/>
      <c r="E219" s="36">
        <v>4</v>
      </c>
      <c r="F219" s="36"/>
      <c r="G219" s="36"/>
      <c r="H219" s="36"/>
      <c r="I219" s="36"/>
      <c r="J219" s="36"/>
    </row>
    <row r="220" spans="1:11" x14ac:dyDescent="0.2">
      <c r="A220" s="36" t="s">
        <v>22</v>
      </c>
      <c r="B220" s="36"/>
      <c r="C220" s="36"/>
      <c r="D220" s="36"/>
      <c r="E220" s="36">
        <v>19</v>
      </c>
      <c r="F220" s="36"/>
      <c r="G220" s="36"/>
      <c r="H220" s="36"/>
      <c r="I220" s="36"/>
      <c r="J220" s="36"/>
    </row>
    <row r="221" spans="1:11" x14ac:dyDescent="0.2">
      <c r="A221" s="36" t="s">
        <v>22</v>
      </c>
      <c r="B221" s="36"/>
      <c r="C221" s="36"/>
      <c r="D221" s="36"/>
      <c r="E221" s="36">
        <v>12</v>
      </c>
      <c r="F221" s="36"/>
      <c r="G221" s="36"/>
      <c r="H221" s="36"/>
      <c r="I221" s="36"/>
      <c r="J221" s="36"/>
    </row>
    <row r="222" spans="1:11" x14ac:dyDescent="0.2">
      <c r="A222" s="36" t="s">
        <v>22</v>
      </c>
      <c r="B222" s="36"/>
      <c r="C222" s="36"/>
      <c r="D222" s="36"/>
      <c r="E222" s="36">
        <v>5</v>
      </c>
      <c r="F222" s="36"/>
      <c r="G222" s="36"/>
      <c r="H222" s="36"/>
      <c r="I222" s="36"/>
      <c r="J222" s="36"/>
    </row>
    <row r="223" spans="1:11" x14ac:dyDescent="0.2">
      <c r="A223" s="36" t="s">
        <v>22</v>
      </c>
      <c r="B223" s="36"/>
      <c r="C223" s="36"/>
      <c r="D223" s="36"/>
      <c r="E223" s="36">
        <v>16</v>
      </c>
      <c r="F223" s="36"/>
      <c r="G223" s="36"/>
      <c r="H223" s="36"/>
      <c r="I223" s="36"/>
      <c r="J223" s="36"/>
    </row>
    <row r="224" spans="1:11" x14ac:dyDescent="0.2">
      <c r="A224" s="36" t="s">
        <v>22</v>
      </c>
      <c r="B224" s="36"/>
      <c r="C224" s="36"/>
      <c r="D224" s="36"/>
      <c r="E224" s="36">
        <v>25</v>
      </c>
      <c r="F224" s="36"/>
      <c r="G224" s="36"/>
      <c r="H224" s="36"/>
      <c r="I224" s="36"/>
      <c r="J224" s="36"/>
    </row>
    <row r="225" spans="1:10" x14ac:dyDescent="0.2">
      <c r="A225" s="36" t="s">
        <v>22</v>
      </c>
      <c r="B225" s="36"/>
      <c r="C225" s="36"/>
      <c r="D225" s="36"/>
      <c r="E225" s="36">
        <v>14</v>
      </c>
      <c r="F225" s="36"/>
      <c r="G225" s="36"/>
      <c r="H225" s="36"/>
      <c r="I225" s="36"/>
      <c r="J225" s="36"/>
    </row>
    <row r="226" spans="1:10" x14ac:dyDescent="0.2">
      <c r="A226" s="36" t="s">
        <v>22</v>
      </c>
      <c r="B226" s="36"/>
      <c r="C226" s="36"/>
      <c r="D226" s="36"/>
      <c r="E226" s="36">
        <v>31</v>
      </c>
      <c r="F226" s="36"/>
      <c r="G226" s="36"/>
      <c r="H226" s="36"/>
      <c r="I226" s="36"/>
      <c r="J226" s="36"/>
    </row>
    <row r="227" spans="1:10" x14ac:dyDescent="0.2">
      <c r="A227" s="36" t="s">
        <v>22</v>
      </c>
      <c r="B227" s="36"/>
      <c r="C227" s="36"/>
      <c r="D227" s="36"/>
      <c r="E227" s="36">
        <v>28</v>
      </c>
      <c r="F227" s="36"/>
      <c r="G227" s="36"/>
      <c r="H227" s="36"/>
      <c r="I227" s="36"/>
      <c r="J227" s="36"/>
    </row>
    <row r="228" spans="1:10" x14ac:dyDescent="0.2">
      <c r="A228" s="36" t="s">
        <v>22</v>
      </c>
      <c r="B228" s="36"/>
      <c r="C228" s="36"/>
      <c r="D228" s="36"/>
      <c r="E228" s="36">
        <v>28</v>
      </c>
      <c r="F228" s="36"/>
      <c r="G228" s="36"/>
      <c r="H228" s="36"/>
      <c r="I228" s="36"/>
      <c r="J228" s="36"/>
    </row>
    <row r="229" spans="1:10" x14ac:dyDescent="0.2">
      <c r="A229" s="36" t="s">
        <v>22</v>
      </c>
      <c r="B229" s="36"/>
      <c r="C229" s="36"/>
      <c r="D229" s="36"/>
      <c r="E229" s="36">
        <v>28</v>
      </c>
      <c r="F229" s="36"/>
      <c r="G229" s="36"/>
      <c r="H229" s="36"/>
      <c r="I229" s="36"/>
      <c r="J229" s="36"/>
    </row>
    <row r="230" spans="1:10" x14ac:dyDescent="0.2">
      <c r="A230" s="36" t="s">
        <v>22</v>
      </c>
      <c r="B230" s="36"/>
      <c r="C230" s="36"/>
      <c r="D230" s="36"/>
      <c r="E230" s="36">
        <v>49</v>
      </c>
      <c r="F230" s="36"/>
      <c r="G230" s="36"/>
      <c r="H230" s="36"/>
      <c r="I230" s="36"/>
      <c r="J230" s="36"/>
    </row>
    <row r="231" spans="1:10" x14ac:dyDescent="0.2">
      <c r="A231" s="36" t="s">
        <v>22</v>
      </c>
      <c r="B231" s="36"/>
      <c r="C231" s="36"/>
      <c r="D231" s="36"/>
      <c r="E231" s="36">
        <v>51</v>
      </c>
      <c r="F231" s="36"/>
      <c r="G231" s="36"/>
      <c r="H231" s="36"/>
      <c r="I231" s="36"/>
      <c r="J231" s="36"/>
    </row>
    <row r="232" spans="1:10" x14ac:dyDescent="0.2">
      <c r="A232" s="36" t="s">
        <v>22</v>
      </c>
      <c r="B232" s="36"/>
      <c r="C232" s="36"/>
      <c r="D232" s="36"/>
      <c r="E232" s="36">
        <v>5</v>
      </c>
      <c r="F232" s="36"/>
      <c r="G232" s="36"/>
      <c r="H232" s="36"/>
      <c r="I232" s="36"/>
      <c r="J232" s="36"/>
    </row>
    <row r="233" spans="1:10" x14ac:dyDescent="0.2">
      <c r="A233" s="36" t="s">
        <v>22</v>
      </c>
      <c r="B233" s="36"/>
      <c r="C233" s="36"/>
      <c r="D233" s="36"/>
      <c r="E233" s="36">
        <v>5</v>
      </c>
      <c r="F233" s="36"/>
      <c r="G233" s="36"/>
      <c r="H233" s="36"/>
      <c r="I233" s="36"/>
      <c r="J233" s="36"/>
    </row>
    <row r="234" spans="1:10" x14ac:dyDescent="0.2">
      <c r="A234" s="36" t="s">
        <v>22</v>
      </c>
      <c r="B234" s="36"/>
      <c r="C234" s="36"/>
      <c r="D234" s="36"/>
      <c r="E234" s="36"/>
      <c r="F234" s="36"/>
      <c r="G234" s="36"/>
      <c r="H234" s="36"/>
      <c r="I234" s="36">
        <v>5</v>
      </c>
      <c r="J234" s="36"/>
    </row>
    <row r="235" spans="1:10" x14ac:dyDescent="0.2">
      <c r="A235" s="36" t="s">
        <v>22</v>
      </c>
      <c r="B235" s="36"/>
      <c r="C235" s="36"/>
      <c r="D235" s="36"/>
      <c r="E235" s="36"/>
      <c r="F235" s="36"/>
      <c r="G235" s="36"/>
      <c r="H235" s="36"/>
      <c r="I235" s="36">
        <v>3</v>
      </c>
      <c r="J235" s="36"/>
    </row>
    <row r="236" spans="1:10" x14ac:dyDescent="0.2">
      <c r="A236" s="36" t="s">
        <v>22</v>
      </c>
      <c r="B236" s="36"/>
      <c r="C236" s="36"/>
      <c r="D236" s="36"/>
      <c r="E236" s="36"/>
      <c r="F236" s="36"/>
      <c r="G236" s="36"/>
      <c r="H236" s="36"/>
      <c r="I236" s="36">
        <v>3</v>
      </c>
      <c r="J236" s="36"/>
    </row>
    <row r="237" spans="1:10" x14ac:dyDescent="0.2">
      <c r="A237" s="36" t="s">
        <v>22</v>
      </c>
      <c r="B237" s="36"/>
      <c r="C237" s="36"/>
      <c r="D237" s="36"/>
      <c r="E237" s="36"/>
      <c r="F237" s="36"/>
      <c r="G237" s="36"/>
      <c r="H237" s="36"/>
      <c r="I237" s="36">
        <v>37</v>
      </c>
      <c r="J237" s="36"/>
    </row>
    <row r="238" spans="1:10" x14ac:dyDescent="0.2">
      <c r="A238" s="312" t="s">
        <v>22</v>
      </c>
      <c r="B238" s="312"/>
      <c r="C238" s="312"/>
      <c r="D238" s="312"/>
      <c r="E238" s="312"/>
      <c r="F238" s="312"/>
      <c r="G238" s="312"/>
      <c r="H238" s="312"/>
      <c r="I238" s="312">
        <v>8</v>
      </c>
      <c r="J238" s="312"/>
    </row>
    <row r="239" spans="1:10" x14ac:dyDescent="0.2">
      <c r="A239" s="385" t="s">
        <v>50</v>
      </c>
      <c r="B239" s="386"/>
      <c r="C239" s="408">
        <v>10</v>
      </c>
      <c r="D239" s="386"/>
      <c r="E239" s="386"/>
      <c r="F239" s="386"/>
      <c r="G239" s="386"/>
      <c r="H239" s="386"/>
      <c r="I239" s="386"/>
      <c r="J239" s="386"/>
    </row>
    <row r="240" spans="1:10" x14ac:dyDescent="0.2">
      <c r="A240" s="406" t="s">
        <v>49</v>
      </c>
      <c r="B240" s="40"/>
      <c r="C240" s="40">
        <v>11</v>
      </c>
      <c r="D240" s="40"/>
      <c r="E240" s="40"/>
      <c r="F240" s="40"/>
      <c r="G240" s="40"/>
      <c r="H240" s="40"/>
      <c r="I240" s="40"/>
      <c r="J240" s="40"/>
    </row>
    <row r="241" spans="1:10" x14ac:dyDescent="0.2">
      <c r="A241" s="36" t="s">
        <v>49</v>
      </c>
      <c r="B241" s="36"/>
      <c r="C241" s="36">
        <v>3</v>
      </c>
      <c r="D241" s="36"/>
      <c r="E241" s="36"/>
      <c r="F241" s="36"/>
      <c r="G241" s="36"/>
      <c r="H241" s="36"/>
      <c r="I241" s="36"/>
      <c r="J241" s="36"/>
    </row>
    <row r="242" spans="1:10" x14ac:dyDescent="0.2">
      <c r="A242" s="36" t="s">
        <v>49</v>
      </c>
      <c r="B242" s="36"/>
      <c r="C242" s="36">
        <v>12</v>
      </c>
      <c r="D242" s="36"/>
      <c r="E242" s="36"/>
      <c r="F242" s="36"/>
      <c r="G242" s="36"/>
      <c r="H242" s="36"/>
      <c r="I242" s="36"/>
      <c r="J242" s="36"/>
    </row>
    <row r="243" spans="1:10" x14ac:dyDescent="0.2">
      <c r="A243" s="36" t="s">
        <v>50</v>
      </c>
      <c r="B243" s="36"/>
      <c r="C243" s="36">
        <v>31</v>
      </c>
      <c r="D243" s="36"/>
      <c r="E243" s="36"/>
      <c r="F243" s="36"/>
      <c r="G243" s="36"/>
      <c r="H243" s="36"/>
      <c r="I243" s="36"/>
      <c r="J243" s="36"/>
    </row>
    <row r="244" spans="1:10" x14ac:dyDescent="0.2">
      <c r="A244" s="47" t="s">
        <v>50</v>
      </c>
      <c r="B244" s="36"/>
      <c r="C244" s="36"/>
      <c r="D244" s="36"/>
      <c r="E244" s="36"/>
      <c r="F244" s="396">
        <v>17</v>
      </c>
      <c r="G244" s="36"/>
      <c r="H244" s="36"/>
      <c r="I244" s="36"/>
      <c r="J244" s="36"/>
    </row>
    <row r="245" spans="1:10" x14ac:dyDescent="0.2">
      <c r="A245" s="36" t="s">
        <v>49</v>
      </c>
      <c r="B245" s="36"/>
      <c r="C245" s="36"/>
      <c r="D245" s="36"/>
      <c r="E245" s="36"/>
      <c r="F245" s="36">
        <v>2</v>
      </c>
      <c r="G245" s="36"/>
      <c r="H245" s="36"/>
      <c r="I245" s="36"/>
      <c r="J245" s="36"/>
    </row>
    <row r="246" spans="1:10" x14ac:dyDescent="0.2">
      <c r="A246" s="36" t="s">
        <v>49</v>
      </c>
      <c r="B246" s="36"/>
      <c r="C246" s="36"/>
      <c r="D246" s="36"/>
      <c r="E246" s="36"/>
      <c r="F246" s="36">
        <v>14</v>
      </c>
      <c r="G246" s="36"/>
      <c r="H246" s="36"/>
      <c r="I246" s="36"/>
      <c r="J246" s="36"/>
    </row>
    <row r="247" spans="1:10" x14ac:dyDescent="0.2">
      <c r="A247" s="36" t="s">
        <v>49</v>
      </c>
      <c r="B247" s="36"/>
      <c r="C247" s="36"/>
      <c r="D247" s="36"/>
      <c r="E247" s="36"/>
      <c r="F247" s="36">
        <v>8</v>
      </c>
      <c r="G247" s="36"/>
      <c r="H247" s="36"/>
      <c r="I247" s="36"/>
      <c r="J247" s="36"/>
    </row>
    <row r="248" spans="1:10" x14ac:dyDescent="0.2">
      <c r="A248" s="36" t="s">
        <v>49</v>
      </c>
      <c r="B248" s="36"/>
      <c r="C248" s="36"/>
      <c r="D248" s="36"/>
      <c r="E248" s="36"/>
      <c r="F248" s="36">
        <v>20</v>
      </c>
      <c r="G248" s="36"/>
      <c r="H248" s="36"/>
      <c r="I248" s="36"/>
      <c r="J248" s="36"/>
    </row>
    <row r="249" spans="1:10" x14ac:dyDescent="0.2">
      <c r="A249" s="36" t="s">
        <v>49</v>
      </c>
      <c r="B249" s="36"/>
      <c r="C249" s="36"/>
      <c r="D249" s="36"/>
      <c r="E249" s="36"/>
      <c r="F249" s="36">
        <v>5</v>
      </c>
      <c r="G249" s="36"/>
      <c r="H249" s="36"/>
      <c r="I249" s="36"/>
      <c r="J249" s="36"/>
    </row>
    <row r="250" spans="1:10" x14ac:dyDescent="0.2">
      <c r="A250" s="36" t="s">
        <v>49</v>
      </c>
      <c r="B250" s="36"/>
      <c r="C250" s="36"/>
      <c r="D250" s="36"/>
      <c r="E250" s="36"/>
      <c r="F250" s="36">
        <v>21</v>
      </c>
      <c r="G250" s="36"/>
      <c r="H250" s="36"/>
      <c r="I250" s="36"/>
      <c r="J250" s="36"/>
    </row>
    <row r="251" spans="1:10" x14ac:dyDescent="0.2">
      <c r="A251" s="36" t="s">
        <v>49</v>
      </c>
      <c r="B251" s="36"/>
      <c r="C251" s="36"/>
      <c r="D251" s="36"/>
      <c r="E251" s="36"/>
      <c r="F251" s="36">
        <v>77</v>
      </c>
      <c r="G251" s="36"/>
      <c r="H251" s="36"/>
      <c r="I251" s="36"/>
      <c r="J251" s="36"/>
    </row>
    <row r="252" spans="1:10" x14ac:dyDescent="0.2">
      <c r="A252" s="36" t="s">
        <v>49</v>
      </c>
      <c r="B252" s="36"/>
      <c r="C252" s="36"/>
      <c r="D252" s="36"/>
      <c r="E252" s="36"/>
      <c r="F252" s="36">
        <v>10</v>
      </c>
      <c r="G252" s="36"/>
      <c r="H252" s="36"/>
      <c r="I252" s="36"/>
      <c r="J252" s="36"/>
    </row>
    <row r="253" spans="1:10" x14ac:dyDescent="0.2">
      <c r="A253" s="36" t="s">
        <v>49</v>
      </c>
      <c r="B253" s="36"/>
      <c r="C253" s="36"/>
      <c r="D253" s="36"/>
      <c r="E253" s="36"/>
      <c r="F253" s="36">
        <v>50</v>
      </c>
      <c r="G253" s="36"/>
      <c r="H253" s="36"/>
      <c r="I253" s="36"/>
      <c r="J253" s="36"/>
    </row>
    <row r="254" spans="1:10" x14ac:dyDescent="0.2">
      <c r="A254" s="36" t="s">
        <v>49</v>
      </c>
      <c r="B254" s="36"/>
      <c r="C254" s="36"/>
      <c r="D254" s="36"/>
      <c r="E254" s="36"/>
      <c r="F254" s="36">
        <v>31</v>
      </c>
      <c r="G254" s="36"/>
      <c r="H254" s="36"/>
      <c r="I254" s="36"/>
      <c r="J254" s="36"/>
    </row>
    <row r="255" spans="1:10" x14ac:dyDescent="0.2">
      <c r="A255" s="36" t="s">
        <v>49</v>
      </c>
      <c r="B255" s="36"/>
      <c r="C255" s="36"/>
      <c r="D255" s="36"/>
      <c r="E255" s="36"/>
      <c r="F255" s="36">
        <v>16</v>
      </c>
      <c r="G255" s="36"/>
      <c r="H255" s="36"/>
      <c r="I255" s="36"/>
      <c r="J255" s="36"/>
    </row>
    <row r="256" spans="1:10" x14ac:dyDescent="0.2">
      <c r="A256" s="36" t="s">
        <v>49</v>
      </c>
      <c r="B256" s="36"/>
      <c r="C256" s="36"/>
      <c r="D256" s="36"/>
      <c r="E256" s="36"/>
      <c r="F256" s="36">
        <v>12</v>
      </c>
      <c r="G256" s="36"/>
      <c r="H256" s="36"/>
      <c r="I256" s="36"/>
      <c r="J256" s="36"/>
    </row>
    <row r="257" spans="1:10" x14ac:dyDescent="0.2">
      <c r="A257" s="36" t="s">
        <v>49</v>
      </c>
      <c r="B257" s="36"/>
      <c r="C257" s="36"/>
      <c r="D257" s="36"/>
      <c r="E257" s="36"/>
      <c r="F257" s="36">
        <v>9</v>
      </c>
      <c r="G257" s="36"/>
      <c r="H257" s="36"/>
      <c r="I257" s="36"/>
      <c r="J257" s="36"/>
    </row>
    <row r="258" spans="1:10" x14ac:dyDescent="0.2">
      <c r="A258" s="36" t="s">
        <v>49</v>
      </c>
      <c r="B258" s="36"/>
      <c r="C258" s="36"/>
      <c r="D258" s="36"/>
      <c r="E258" s="36"/>
      <c r="F258" s="36">
        <v>10</v>
      </c>
      <c r="G258" s="36"/>
      <c r="H258" s="36"/>
      <c r="I258" s="36"/>
      <c r="J258" s="36"/>
    </row>
    <row r="259" spans="1:10" x14ac:dyDescent="0.2">
      <c r="A259" s="36" t="s">
        <v>49</v>
      </c>
      <c r="B259" s="36"/>
      <c r="C259" s="36"/>
      <c r="D259" s="36"/>
      <c r="E259" s="36"/>
      <c r="F259" s="36">
        <v>10</v>
      </c>
      <c r="G259" s="36"/>
      <c r="H259" s="36"/>
      <c r="I259" s="36"/>
      <c r="J259" s="36"/>
    </row>
    <row r="260" spans="1:10" x14ac:dyDescent="0.2">
      <c r="A260" s="36" t="s">
        <v>49</v>
      </c>
      <c r="B260" s="36"/>
      <c r="C260" s="36"/>
      <c r="D260" s="36"/>
      <c r="E260" s="36"/>
      <c r="F260" s="36">
        <v>13</v>
      </c>
      <c r="G260" s="36"/>
      <c r="H260" s="36"/>
      <c r="I260" s="36"/>
      <c r="J260" s="36"/>
    </row>
    <row r="261" spans="1:10" x14ac:dyDescent="0.2">
      <c r="A261" s="36" t="s">
        <v>49</v>
      </c>
      <c r="B261" s="36"/>
      <c r="C261" s="36"/>
      <c r="D261" s="36"/>
      <c r="E261" s="36"/>
      <c r="F261" s="36">
        <v>26</v>
      </c>
      <c r="G261" s="36"/>
      <c r="H261" s="36"/>
      <c r="I261" s="36"/>
      <c r="J261" s="36"/>
    </row>
    <row r="262" spans="1:10" x14ac:dyDescent="0.2">
      <c r="A262" s="36" t="s">
        <v>49</v>
      </c>
      <c r="B262" s="36"/>
      <c r="C262" s="36"/>
      <c r="D262" s="36"/>
      <c r="E262" s="36"/>
      <c r="F262" s="36">
        <v>41</v>
      </c>
      <c r="G262" s="36"/>
      <c r="H262" s="36"/>
      <c r="I262" s="36"/>
      <c r="J262" s="36"/>
    </row>
    <row r="263" spans="1:10" x14ac:dyDescent="0.2">
      <c r="A263" s="36" t="s">
        <v>49</v>
      </c>
      <c r="B263" s="36"/>
      <c r="C263" s="36"/>
      <c r="D263" s="36"/>
      <c r="E263" s="36"/>
      <c r="F263" s="36">
        <v>10</v>
      </c>
      <c r="G263" s="36"/>
      <c r="H263" s="36"/>
      <c r="I263" s="36"/>
      <c r="J263" s="36"/>
    </row>
    <row r="264" spans="1:10" x14ac:dyDescent="0.2">
      <c r="A264" s="36" t="s">
        <v>49</v>
      </c>
      <c r="B264" s="36"/>
      <c r="C264" s="36"/>
      <c r="D264" s="36"/>
      <c r="E264" s="36"/>
      <c r="F264" s="36">
        <v>16</v>
      </c>
      <c r="G264" s="36"/>
      <c r="H264" s="36"/>
      <c r="I264" s="36"/>
      <c r="J264" s="36"/>
    </row>
    <row r="265" spans="1:10" x14ac:dyDescent="0.2">
      <c r="A265" s="36" t="s">
        <v>49</v>
      </c>
      <c r="B265" s="36"/>
      <c r="C265" s="36"/>
      <c r="D265" s="36"/>
      <c r="E265" s="36"/>
      <c r="F265" s="36">
        <v>77</v>
      </c>
      <c r="G265" s="36"/>
      <c r="H265" s="36"/>
      <c r="I265" s="36"/>
      <c r="J265" s="36"/>
    </row>
    <row r="266" spans="1:10" x14ac:dyDescent="0.2">
      <c r="A266" s="36" t="s">
        <v>49</v>
      </c>
      <c r="B266" s="36"/>
      <c r="C266" s="36"/>
      <c r="D266" s="36"/>
      <c r="E266" s="36"/>
      <c r="F266" s="36">
        <v>54</v>
      </c>
      <c r="G266" s="36"/>
      <c r="H266" s="36"/>
      <c r="I266" s="36"/>
      <c r="J266" s="36"/>
    </row>
    <row r="267" spans="1:10" x14ac:dyDescent="0.2">
      <c r="A267" s="36" t="s">
        <v>49</v>
      </c>
      <c r="B267" s="36"/>
      <c r="C267" s="36"/>
      <c r="D267" s="36"/>
      <c r="E267" s="36"/>
      <c r="F267" s="36">
        <v>40</v>
      </c>
      <c r="G267" s="36"/>
      <c r="H267" s="36"/>
      <c r="I267" s="36"/>
      <c r="J267" s="36"/>
    </row>
    <row r="268" spans="1:10" x14ac:dyDescent="0.2">
      <c r="A268" s="36" t="s">
        <v>49</v>
      </c>
      <c r="B268" s="36"/>
      <c r="C268" s="36"/>
      <c r="D268" s="36"/>
      <c r="E268" s="36"/>
      <c r="F268" s="36">
        <v>9</v>
      </c>
      <c r="G268" s="36"/>
      <c r="H268" s="36"/>
      <c r="I268" s="36"/>
      <c r="J268" s="36"/>
    </row>
    <row r="269" spans="1:10" x14ac:dyDescent="0.2">
      <c r="A269" s="36" t="s">
        <v>49</v>
      </c>
      <c r="B269" s="36"/>
      <c r="C269" s="36"/>
      <c r="D269" s="36"/>
      <c r="E269" s="36"/>
      <c r="F269" s="36">
        <v>6</v>
      </c>
      <c r="G269" s="36"/>
      <c r="H269" s="36"/>
      <c r="I269" s="36"/>
      <c r="J269" s="36"/>
    </row>
    <row r="270" spans="1:10" x14ac:dyDescent="0.2">
      <c r="A270" s="36" t="s">
        <v>49</v>
      </c>
      <c r="B270" s="36"/>
      <c r="C270" s="36"/>
      <c r="D270" s="36"/>
      <c r="E270" s="36"/>
      <c r="F270" s="36">
        <v>47</v>
      </c>
      <c r="G270" s="36"/>
      <c r="H270" s="36"/>
      <c r="I270" s="36"/>
      <c r="J270" s="36"/>
    </row>
    <row r="271" spans="1:10" x14ac:dyDescent="0.2">
      <c r="A271" s="36" t="s">
        <v>49</v>
      </c>
      <c r="B271" s="36"/>
      <c r="C271" s="36"/>
      <c r="D271" s="36"/>
      <c r="E271" s="36"/>
      <c r="F271" s="36">
        <v>3</v>
      </c>
      <c r="G271" s="36"/>
      <c r="H271" s="36"/>
      <c r="I271" s="36"/>
      <c r="J271" s="36"/>
    </row>
    <row r="272" spans="1:10" x14ac:dyDescent="0.2">
      <c r="A272" s="36" t="s">
        <v>49</v>
      </c>
      <c r="B272" s="36"/>
      <c r="C272" s="36"/>
      <c r="D272" s="36"/>
      <c r="E272" s="36"/>
      <c r="F272" s="36">
        <v>2</v>
      </c>
      <c r="G272" s="36"/>
      <c r="H272" s="36"/>
      <c r="I272" s="36"/>
      <c r="J272" s="36"/>
    </row>
    <row r="273" spans="1:10" x14ac:dyDescent="0.2">
      <c r="A273" s="36" t="s">
        <v>49</v>
      </c>
      <c r="B273" s="36"/>
      <c r="C273" s="36"/>
      <c r="D273" s="36"/>
      <c r="E273" s="36"/>
      <c r="F273" s="36">
        <v>43</v>
      </c>
      <c r="G273" s="36"/>
      <c r="H273" s="36"/>
      <c r="I273" s="36"/>
      <c r="J273" s="36"/>
    </row>
    <row r="274" spans="1:10" x14ac:dyDescent="0.2">
      <c r="A274" s="36" t="s">
        <v>49</v>
      </c>
      <c r="B274" s="36"/>
      <c r="C274" s="36"/>
      <c r="D274" s="36"/>
      <c r="E274" s="36"/>
      <c r="F274" s="36">
        <v>3</v>
      </c>
      <c r="G274" s="36"/>
      <c r="H274" s="36"/>
      <c r="I274" s="36"/>
      <c r="J274" s="36"/>
    </row>
    <row r="275" spans="1:10" x14ac:dyDescent="0.2">
      <c r="A275" s="36" t="s">
        <v>49</v>
      </c>
      <c r="B275" s="36"/>
      <c r="C275" s="36"/>
      <c r="D275" s="36"/>
      <c r="E275" s="36"/>
      <c r="F275" s="36">
        <v>3</v>
      </c>
      <c r="G275" s="36"/>
      <c r="H275" s="36"/>
      <c r="I275" s="36"/>
      <c r="J275" s="36"/>
    </row>
    <row r="276" spans="1:10" x14ac:dyDescent="0.2">
      <c r="A276" s="36" t="s">
        <v>49</v>
      </c>
      <c r="B276" s="36"/>
      <c r="C276" s="36"/>
      <c r="D276" s="36"/>
      <c r="E276" s="36"/>
      <c r="F276" s="36">
        <v>5</v>
      </c>
      <c r="G276" s="36"/>
      <c r="H276" s="36"/>
      <c r="I276" s="36"/>
      <c r="J276" s="36"/>
    </row>
    <row r="277" spans="1:10" x14ac:dyDescent="0.2">
      <c r="A277" s="36" t="s">
        <v>49</v>
      </c>
      <c r="B277" s="36"/>
      <c r="C277" s="36"/>
      <c r="D277" s="36"/>
      <c r="E277" s="36"/>
      <c r="F277" s="36">
        <v>6</v>
      </c>
      <c r="G277" s="36"/>
      <c r="H277" s="36"/>
      <c r="I277" s="36"/>
      <c r="J277" s="36"/>
    </row>
    <row r="278" spans="1:10" x14ac:dyDescent="0.2">
      <c r="A278" s="36" t="s">
        <v>49</v>
      </c>
      <c r="B278" s="36"/>
      <c r="C278" s="36"/>
      <c r="D278" s="36"/>
      <c r="E278" s="36"/>
      <c r="F278" s="36">
        <v>23</v>
      </c>
      <c r="G278" s="36"/>
      <c r="H278" s="36"/>
      <c r="I278" s="36"/>
      <c r="J278" s="36"/>
    </row>
    <row r="279" spans="1:10" x14ac:dyDescent="0.2">
      <c r="A279" s="36" t="s">
        <v>49</v>
      </c>
      <c r="B279" s="36"/>
      <c r="C279" s="36"/>
      <c r="D279" s="36"/>
      <c r="E279" s="36"/>
      <c r="F279" s="36"/>
      <c r="G279" s="36"/>
      <c r="H279" s="36"/>
      <c r="I279" s="36">
        <v>6</v>
      </c>
      <c r="J279" s="36"/>
    </row>
    <row r="280" spans="1:10" x14ac:dyDescent="0.2">
      <c r="A280" s="36" t="s">
        <v>49</v>
      </c>
      <c r="B280" s="36"/>
      <c r="C280" s="36"/>
      <c r="D280" s="36"/>
      <c r="E280" s="36"/>
      <c r="F280" s="36"/>
      <c r="G280" s="36"/>
      <c r="H280" s="36"/>
      <c r="I280" s="36">
        <v>9</v>
      </c>
      <c r="J280" s="36"/>
    </row>
    <row r="281" spans="1:10" x14ac:dyDescent="0.2">
      <c r="A281" s="36" t="s">
        <v>49</v>
      </c>
      <c r="B281" s="36"/>
      <c r="C281" s="36"/>
      <c r="D281" s="36"/>
      <c r="E281" s="36"/>
      <c r="F281" s="36"/>
      <c r="G281" s="36"/>
      <c r="H281" s="36"/>
      <c r="I281" s="36">
        <v>4</v>
      </c>
      <c r="J281" s="36"/>
    </row>
    <row r="282" spans="1:10" x14ac:dyDescent="0.2">
      <c r="A282" s="36" t="s">
        <v>49</v>
      </c>
      <c r="B282" s="36"/>
      <c r="C282" s="36"/>
      <c r="D282" s="36"/>
      <c r="E282" s="36"/>
      <c r="F282" s="36"/>
      <c r="G282" s="36"/>
      <c r="H282" s="36"/>
      <c r="I282" s="36">
        <v>7</v>
      </c>
      <c r="J282" s="36"/>
    </row>
    <row r="283" spans="1:10" x14ac:dyDescent="0.2">
      <c r="A283" s="36" t="s">
        <v>49</v>
      </c>
      <c r="B283" s="36"/>
      <c r="C283" s="36"/>
      <c r="D283" s="36"/>
      <c r="E283" s="36"/>
      <c r="F283" s="36"/>
      <c r="G283" s="36"/>
      <c r="H283" s="36"/>
      <c r="I283" s="36">
        <v>6</v>
      </c>
      <c r="J283" s="36"/>
    </row>
    <row r="284" spans="1:10" x14ac:dyDescent="0.2">
      <c r="A284" s="36" t="s">
        <v>49</v>
      </c>
      <c r="B284" s="36"/>
      <c r="C284" s="36"/>
      <c r="D284" s="36"/>
      <c r="E284" s="36"/>
      <c r="F284" s="36"/>
      <c r="G284" s="36"/>
      <c r="H284" s="36"/>
      <c r="I284" s="36">
        <v>2</v>
      </c>
      <c r="J284" s="36"/>
    </row>
    <row r="285" spans="1:10" x14ac:dyDescent="0.2">
      <c r="A285" s="36" t="s">
        <v>49</v>
      </c>
      <c r="B285" s="36"/>
      <c r="C285" s="36"/>
      <c r="D285" s="36"/>
      <c r="E285" s="36"/>
      <c r="F285" s="36"/>
      <c r="G285" s="36"/>
      <c r="H285" s="36"/>
      <c r="I285" s="36">
        <v>3</v>
      </c>
      <c r="J285" s="36"/>
    </row>
    <row r="286" spans="1:10" x14ac:dyDescent="0.2">
      <c r="A286" s="36" t="s">
        <v>49</v>
      </c>
      <c r="B286" s="36"/>
      <c r="C286" s="36"/>
      <c r="D286" s="36"/>
      <c r="E286" s="36"/>
      <c r="F286" s="36"/>
      <c r="G286" s="36"/>
      <c r="H286" s="36"/>
      <c r="I286" s="36">
        <v>4</v>
      </c>
      <c r="J286" s="36"/>
    </row>
    <row r="287" spans="1:10" x14ac:dyDescent="0.2">
      <c r="A287" s="36" t="s">
        <v>49</v>
      </c>
      <c r="B287" s="36"/>
      <c r="C287" s="36"/>
      <c r="D287" s="36"/>
      <c r="E287" s="36"/>
      <c r="F287" s="36"/>
      <c r="G287" s="36"/>
      <c r="H287" s="36"/>
      <c r="I287" s="36">
        <v>4</v>
      </c>
      <c r="J287" s="36"/>
    </row>
    <row r="288" spans="1:10" x14ac:dyDescent="0.2">
      <c r="A288" s="36" t="s">
        <v>49</v>
      </c>
      <c r="B288" s="36"/>
      <c r="C288" s="36"/>
      <c r="D288" s="36"/>
      <c r="E288" s="36"/>
      <c r="F288" s="36"/>
      <c r="G288" s="36"/>
      <c r="H288" s="36"/>
      <c r="I288" s="36">
        <v>7</v>
      </c>
      <c r="J288" s="36"/>
    </row>
    <row r="289" spans="1:10" x14ac:dyDescent="0.2">
      <c r="A289" s="36" t="s">
        <v>49</v>
      </c>
      <c r="B289" s="36"/>
      <c r="C289" s="36"/>
      <c r="D289" s="36"/>
      <c r="E289" s="36"/>
      <c r="F289" s="36"/>
      <c r="G289" s="36"/>
      <c r="H289" s="36"/>
      <c r="I289" s="36">
        <v>18</v>
      </c>
      <c r="J289" s="36"/>
    </row>
    <row r="290" spans="1:10" x14ac:dyDescent="0.2">
      <c r="A290" s="36" t="s">
        <v>49</v>
      </c>
      <c r="B290" s="36"/>
      <c r="C290" s="36"/>
      <c r="D290" s="36"/>
      <c r="E290" s="36"/>
      <c r="F290" s="36"/>
      <c r="G290" s="36"/>
      <c r="H290" s="36"/>
      <c r="I290" s="36">
        <v>4</v>
      </c>
      <c r="J290" s="36"/>
    </row>
    <row r="291" spans="1:10" x14ac:dyDescent="0.2">
      <c r="A291" s="312" t="s">
        <v>49</v>
      </c>
      <c r="B291" s="312"/>
      <c r="C291" s="312"/>
      <c r="D291" s="312"/>
      <c r="E291" s="312"/>
      <c r="F291" s="312"/>
      <c r="G291" s="312"/>
      <c r="H291" s="312"/>
      <c r="I291" s="312">
        <v>3</v>
      </c>
      <c r="J291" s="312"/>
    </row>
    <row r="292" spans="1:10" x14ac:dyDescent="0.2">
      <c r="A292" s="9" t="s">
        <v>51</v>
      </c>
      <c r="B292" s="386"/>
      <c r="C292" s="386"/>
      <c r="D292" s="386">
        <v>44</v>
      </c>
      <c r="E292" s="386"/>
      <c r="F292" s="386"/>
      <c r="G292" s="386"/>
      <c r="H292" s="386"/>
      <c r="I292" s="386"/>
      <c r="J292" s="386"/>
    </row>
    <row r="293" spans="1:10" x14ac:dyDescent="0.2">
      <c r="A293" s="36" t="s">
        <v>51</v>
      </c>
      <c r="B293" s="36"/>
      <c r="C293" s="36"/>
      <c r="D293" s="36"/>
      <c r="E293" s="36"/>
      <c r="F293" s="36">
        <v>68</v>
      </c>
      <c r="G293" s="36"/>
      <c r="H293" s="36"/>
      <c r="I293" s="36"/>
      <c r="J293" s="36"/>
    </row>
    <row r="294" spans="1:10" x14ac:dyDescent="0.2">
      <c r="A294" s="36" t="s">
        <v>31</v>
      </c>
      <c r="B294" s="36"/>
      <c r="C294" s="36"/>
      <c r="D294" s="36"/>
      <c r="E294" s="36"/>
      <c r="F294" s="36">
        <v>5</v>
      </c>
      <c r="G294" s="36"/>
      <c r="H294" s="36"/>
      <c r="I294" s="36"/>
      <c r="J294" s="36"/>
    </row>
    <row r="295" spans="1:10" x14ac:dyDescent="0.2">
      <c r="A295" s="36" t="s">
        <v>31</v>
      </c>
      <c r="B295" s="36"/>
      <c r="C295" s="36"/>
      <c r="D295" s="36"/>
      <c r="E295" s="36"/>
      <c r="F295" s="36">
        <v>325</v>
      </c>
      <c r="G295" s="36"/>
      <c r="H295" s="36"/>
      <c r="I295" s="36"/>
      <c r="J295" s="36"/>
    </row>
    <row r="296" spans="1:10" x14ac:dyDescent="0.2">
      <c r="A296" s="36" t="s">
        <v>31</v>
      </c>
      <c r="B296" s="36"/>
      <c r="C296" s="36"/>
      <c r="D296" s="36"/>
      <c r="E296" s="36"/>
      <c r="F296" s="36">
        <v>6</v>
      </c>
      <c r="G296" s="36"/>
      <c r="H296" s="36"/>
      <c r="I296" s="36"/>
      <c r="J296" s="36"/>
    </row>
    <row r="297" spans="1:10" x14ac:dyDescent="0.2">
      <c r="A297" s="36" t="s">
        <v>31</v>
      </c>
      <c r="B297" s="36"/>
      <c r="C297" s="36"/>
      <c r="D297" s="36"/>
      <c r="E297" s="36"/>
      <c r="F297" s="36">
        <v>33</v>
      </c>
      <c r="G297" s="36"/>
      <c r="H297" s="36"/>
      <c r="I297" s="36"/>
      <c r="J297" s="36"/>
    </row>
    <row r="298" spans="1:10" x14ac:dyDescent="0.2">
      <c r="A298" s="36" t="s">
        <v>31</v>
      </c>
      <c r="B298" s="36"/>
      <c r="C298" s="36"/>
      <c r="D298" s="36"/>
      <c r="E298" s="36"/>
      <c r="F298" s="36">
        <v>82</v>
      </c>
      <c r="G298" s="36"/>
      <c r="H298" s="36"/>
      <c r="I298" s="36"/>
      <c r="J298" s="36"/>
    </row>
    <row r="299" spans="1:10" x14ac:dyDescent="0.2">
      <c r="A299" s="36" t="s">
        <v>31</v>
      </c>
      <c r="B299" s="36"/>
      <c r="C299" s="36"/>
      <c r="D299" s="36"/>
      <c r="E299" s="36"/>
      <c r="F299" s="36">
        <v>6</v>
      </c>
      <c r="G299" s="36"/>
      <c r="H299" s="36"/>
      <c r="I299" s="36"/>
      <c r="J299" s="36"/>
    </row>
    <row r="300" spans="1:10" x14ac:dyDescent="0.2">
      <c r="A300" s="36" t="s">
        <v>31</v>
      </c>
      <c r="B300" s="36"/>
      <c r="C300" s="36"/>
      <c r="D300" s="36"/>
      <c r="E300" s="36"/>
      <c r="F300" s="36">
        <v>43</v>
      </c>
      <c r="G300" s="36"/>
      <c r="H300" s="36"/>
      <c r="I300" s="36"/>
      <c r="J300" s="36"/>
    </row>
    <row r="301" spans="1:10" x14ac:dyDescent="0.2">
      <c r="A301" s="36" t="s">
        <v>31</v>
      </c>
      <c r="B301" s="36"/>
      <c r="C301" s="36"/>
      <c r="D301" s="36"/>
      <c r="E301" s="36"/>
      <c r="F301" s="36">
        <v>4</v>
      </c>
      <c r="G301" s="36"/>
      <c r="H301" s="36"/>
      <c r="I301" s="36"/>
      <c r="J301" s="36"/>
    </row>
    <row r="302" spans="1:10" x14ac:dyDescent="0.2">
      <c r="A302" s="36" t="s">
        <v>31</v>
      </c>
      <c r="B302" s="36"/>
      <c r="C302" s="36"/>
      <c r="D302" s="36"/>
      <c r="E302" s="36"/>
      <c r="F302" s="36">
        <v>25</v>
      </c>
      <c r="G302" s="36"/>
      <c r="H302" s="36"/>
      <c r="I302" s="36"/>
      <c r="J302" s="36"/>
    </row>
    <row r="303" spans="1:10" x14ac:dyDescent="0.2">
      <c r="A303" s="36" t="s">
        <v>31</v>
      </c>
      <c r="B303" s="36"/>
      <c r="C303" s="36"/>
      <c r="D303" s="36"/>
      <c r="E303" s="36"/>
      <c r="F303" s="36">
        <v>80</v>
      </c>
      <c r="G303" s="36"/>
      <c r="H303" s="36"/>
      <c r="I303" s="36"/>
      <c r="J303" s="36"/>
    </row>
    <row r="304" spans="1:10" x14ac:dyDescent="0.2">
      <c r="A304" s="36" t="s">
        <v>31</v>
      </c>
      <c r="B304" s="36"/>
      <c r="C304" s="36"/>
      <c r="D304" s="36"/>
      <c r="E304" s="36"/>
      <c r="F304" s="36">
        <v>32</v>
      </c>
      <c r="G304" s="36"/>
      <c r="H304" s="36"/>
      <c r="I304" s="36"/>
      <c r="J304" s="36"/>
    </row>
    <row r="305" spans="1:10" x14ac:dyDescent="0.2">
      <c r="A305" s="36" t="s">
        <v>31</v>
      </c>
      <c r="B305" s="36"/>
      <c r="C305" s="36"/>
      <c r="D305" s="36"/>
      <c r="E305" s="36"/>
      <c r="F305" s="36">
        <v>11</v>
      </c>
      <c r="G305" s="36"/>
      <c r="H305" s="36"/>
      <c r="I305" s="36"/>
      <c r="J305" s="36"/>
    </row>
    <row r="306" spans="1:10" x14ac:dyDescent="0.2">
      <c r="A306" s="36" t="s">
        <v>31</v>
      </c>
      <c r="B306" s="36"/>
      <c r="C306" s="36"/>
      <c r="D306" s="36"/>
      <c r="E306" s="36"/>
      <c r="F306" s="36">
        <v>12</v>
      </c>
      <c r="G306" s="36"/>
      <c r="H306" s="36"/>
      <c r="I306" s="36"/>
      <c r="J306" s="36"/>
    </row>
    <row r="307" spans="1:10" x14ac:dyDescent="0.2">
      <c r="A307" s="36" t="s">
        <v>31</v>
      </c>
      <c r="B307" s="36"/>
      <c r="C307" s="36"/>
      <c r="D307" s="36"/>
      <c r="E307" s="36"/>
      <c r="F307" s="36">
        <v>8</v>
      </c>
      <c r="G307" s="36"/>
      <c r="H307" s="36"/>
      <c r="I307" s="36"/>
      <c r="J307" s="36"/>
    </row>
    <row r="308" spans="1:10" x14ac:dyDescent="0.2">
      <c r="A308" s="36" t="s">
        <v>31</v>
      </c>
      <c r="B308" s="36"/>
      <c r="C308" s="36"/>
      <c r="D308" s="36"/>
      <c r="E308" s="36"/>
      <c r="F308" s="36">
        <v>8</v>
      </c>
      <c r="G308" s="36"/>
      <c r="H308" s="36"/>
      <c r="I308" s="36"/>
      <c r="J308" s="36"/>
    </row>
    <row r="309" spans="1:10" x14ac:dyDescent="0.2">
      <c r="A309" s="36" t="s">
        <v>31</v>
      </c>
      <c r="B309" s="36"/>
      <c r="C309" s="36"/>
      <c r="D309" s="36"/>
      <c r="E309" s="36"/>
      <c r="F309" s="36">
        <v>43</v>
      </c>
      <c r="G309" s="36"/>
      <c r="H309" s="36"/>
      <c r="I309" s="36"/>
      <c r="J309" s="36"/>
    </row>
    <row r="310" spans="1:10" x14ac:dyDescent="0.2">
      <c r="A310" s="36" t="s">
        <v>31</v>
      </c>
      <c r="B310" s="36"/>
      <c r="C310" s="36"/>
      <c r="D310" s="36"/>
      <c r="E310" s="36"/>
      <c r="F310" s="36">
        <v>42</v>
      </c>
      <c r="G310" s="36"/>
      <c r="H310" s="36"/>
      <c r="I310" s="36"/>
      <c r="J310" s="36"/>
    </row>
    <row r="311" spans="1:10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</row>
    <row r="312" spans="1:10" x14ac:dyDescent="0.2">
      <c r="A312" s="420" t="s">
        <v>1632</v>
      </c>
      <c r="B312" s="418"/>
      <c r="C312" s="33"/>
      <c r="D312" s="33"/>
      <c r="E312" s="33"/>
      <c r="F312" s="33"/>
      <c r="G312" s="33"/>
      <c r="H312" s="33"/>
      <c r="I312" s="33"/>
      <c r="J312" s="24"/>
    </row>
    <row r="313" spans="1:10" x14ac:dyDescent="0.2">
      <c r="A313" s="419" t="s">
        <v>1620</v>
      </c>
      <c r="B313" s="405"/>
      <c r="C313" s="34"/>
      <c r="D313" s="34"/>
      <c r="E313" s="34"/>
      <c r="F313" s="34"/>
      <c r="G313" s="34"/>
      <c r="H313" s="34"/>
      <c r="I313" s="34"/>
      <c r="J313" s="34"/>
    </row>
    <row r="314" spans="1:10" x14ac:dyDescent="0.2">
      <c r="A314" s="27"/>
      <c r="B314" s="27"/>
    </row>
    <row r="315" spans="1:10" x14ac:dyDescent="0.2">
      <c r="A315" s="27"/>
      <c r="B315" s="27"/>
      <c r="C315" s="403" t="s">
        <v>1621</v>
      </c>
      <c r="D315" s="403"/>
      <c r="E315" s="403"/>
      <c r="F315" s="403"/>
      <c r="G315" s="403"/>
      <c r="H315" s="403"/>
      <c r="I315" s="403"/>
      <c r="J315" s="403"/>
    </row>
    <row r="316" spans="1:10" ht="13.5" thickBot="1" x14ac:dyDescent="0.25">
      <c r="A316" s="28"/>
      <c r="B316" s="362" t="s">
        <v>64</v>
      </c>
      <c r="C316" s="362" t="s">
        <v>63</v>
      </c>
      <c r="D316" s="362" t="s">
        <v>10</v>
      </c>
      <c r="E316" s="362" t="s">
        <v>19</v>
      </c>
      <c r="F316" s="362" t="s">
        <v>9</v>
      </c>
      <c r="G316" s="362" t="s">
        <v>8</v>
      </c>
      <c r="H316" s="362" t="s">
        <v>6</v>
      </c>
      <c r="I316" s="362" t="s">
        <v>14</v>
      </c>
      <c r="J316" s="362" t="s">
        <v>18</v>
      </c>
    </row>
    <row r="317" spans="1:10" ht="13.5" thickTop="1" x14ac:dyDescent="0.2">
      <c r="A317" s="399" t="s">
        <v>52</v>
      </c>
      <c r="B317" s="399">
        <f>MIN(B4:B310)</f>
        <v>6</v>
      </c>
      <c r="C317" s="399">
        <f>MIN(C4:C310)</f>
        <v>3</v>
      </c>
      <c r="D317" s="399">
        <f>MIN(D4:D310)</f>
        <v>30</v>
      </c>
      <c r="E317" s="399">
        <f>MIN(E4:E310)</f>
        <v>1</v>
      </c>
      <c r="F317" s="399">
        <f>MIN(F4:F310)</f>
        <v>2</v>
      </c>
      <c r="G317" s="399">
        <f>MIN(G4:G310)</f>
        <v>1</v>
      </c>
      <c r="H317" s="399">
        <f>MIN(H4:H310)</f>
        <v>4</v>
      </c>
      <c r="I317" s="399">
        <f>MIN(I4:I310)</f>
        <v>2</v>
      </c>
      <c r="J317" s="399">
        <f>MIN(J4:J310)</f>
        <v>38</v>
      </c>
    </row>
    <row r="318" spans="1:10" x14ac:dyDescent="0.2">
      <c r="A318" s="399" t="s">
        <v>54</v>
      </c>
      <c r="B318" s="399">
        <f>_xlfn.QUARTILE.INC(B4:B310,1)</f>
        <v>12</v>
      </c>
      <c r="C318" s="399">
        <f>_xlfn.QUARTILE.INC(C4:C310,1)</f>
        <v>11.5</v>
      </c>
      <c r="D318" s="400">
        <f>_xlfn.QUARTILE.EXC(D4:D310,1)</f>
        <v>33.5</v>
      </c>
      <c r="E318" s="399">
        <f>_xlfn.QUARTILE.EXC(E4:E310,1)</f>
        <v>11</v>
      </c>
      <c r="F318" s="399">
        <f>_xlfn.QUARTILE.EXC(F4:F310,1)</f>
        <v>9</v>
      </c>
      <c r="G318" s="399">
        <f>_xlfn.QUARTILE.EXC(G4:G310,1)</f>
        <v>7.25</v>
      </c>
      <c r="H318" s="399">
        <f>_xlfn.QUARTILE.EXC(H4:H310,1)</f>
        <v>11</v>
      </c>
      <c r="I318" s="399">
        <f>_xlfn.QUARTILE.EXC(I4:I310,1)</f>
        <v>4</v>
      </c>
      <c r="J318" s="399">
        <f>_xlfn.QUARTILE.EXC(J4:J310,1)</f>
        <v>49.25</v>
      </c>
    </row>
    <row r="319" spans="1:10" x14ac:dyDescent="0.2">
      <c r="A319" s="399" t="s">
        <v>46</v>
      </c>
      <c r="B319" s="399">
        <f>MEDIAN(C4:C310)</f>
        <v>18</v>
      </c>
      <c r="C319" s="399">
        <f>MEDIAN(C4:C310)</f>
        <v>18</v>
      </c>
      <c r="D319" s="399">
        <f>MEDIAN(D4:D310)</f>
        <v>49</v>
      </c>
      <c r="E319" s="399">
        <f>MEDIAN(E4:E310)</f>
        <v>20</v>
      </c>
      <c r="F319" s="399">
        <f>MEDIAN(F4:F310)</f>
        <v>28</v>
      </c>
      <c r="G319" s="399">
        <f>MEDIAN(G4:G310)</f>
        <v>15</v>
      </c>
      <c r="H319" s="399">
        <f>MEDIAN(H4:H310)</f>
        <v>32</v>
      </c>
      <c r="I319" s="399">
        <f>MEDIAN(I4:I310)</f>
        <v>8</v>
      </c>
      <c r="J319" s="399">
        <f>MEDIAN(J4:J310)</f>
        <v>88</v>
      </c>
    </row>
    <row r="320" spans="1:10" x14ac:dyDescent="0.2">
      <c r="A320" s="399" t="s">
        <v>47</v>
      </c>
      <c r="B320" s="401">
        <f>AVERAGE(B4:B310)</f>
        <v>15.5</v>
      </c>
      <c r="C320" s="401">
        <f>AVERAGE(C4:C310)</f>
        <v>26</v>
      </c>
      <c r="D320" s="401">
        <f>AVERAGE(D4:D310)</f>
        <v>67</v>
      </c>
      <c r="E320" s="401">
        <f>AVERAGE(E4:E310)</f>
        <v>26.803921568627452</v>
      </c>
      <c r="F320" s="401">
        <f>AVERAGE(F4:F310)</f>
        <v>42.513698630136986</v>
      </c>
      <c r="G320" s="401">
        <f>AVERAGE(G4:G310)</f>
        <v>13.75</v>
      </c>
      <c r="H320" s="401">
        <f>AVERAGE(H4:H310)</f>
        <v>69.965517241379317</v>
      </c>
      <c r="I320" s="401">
        <f>AVERAGE(I4:I310)</f>
        <v>17.533333333333335</v>
      </c>
      <c r="J320" s="401">
        <f>AVERAGE(J4:J310)</f>
        <v>85.75</v>
      </c>
    </row>
    <row r="321" spans="1:10" x14ac:dyDescent="0.2">
      <c r="A321" s="399" t="s">
        <v>56</v>
      </c>
      <c r="B321" s="401">
        <f>STDEV(B4:B310)</f>
        <v>7.8528126595931642</v>
      </c>
      <c r="C321" s="401">
        <f>STDEV(C4:C310)</f>
        <v>22.991302703413741</v>
      </c>
      <c r="D321" s="401">
        <f>STDEV(D4:D310)</f>
        <v>49.652123150307816</v>
      </c>
      <c r="E321" s="401">
        <f>STDEV(E4:E310)</f>
        <v>21.213221922040166</v>
      </c>
      <c r="F321" s="401">
        <f>STDEV(F4:F310)</f>
        <v>54.270743537902867</v>
      </c>
      <c r="G321" s="401">
        <f>STDEV(G4:G310)</f>
        <v>7.5693761001455426</v>
      </c>
      <c r="H321" s="401">
        <f>STDEV(H4:H310)</f>
        <v>120.12834884840603</v>
      </c>
      <c r="I321" s="401">
        <f>STDEV(I4:I310)</f>
        <v>18.898773408971184</v>
      </c>
      <c r="J321" s="401">
        <f>STDEV(J4:J310)</f>
        <v>37.464427572476446</v>
      </c>
    </row>
    <row r="322" spans="1:10" x14ac:dyDescent="0.2">
      <c r="A322" s="399" t="s">
        <v>55</v>
      </c>
      <c r="B322" s="399">
        <f>_xlfn.QUARTILE.INC(B4:B310,3)</f>
        <v>19</v>
      </c>
      <c r="C322" s="399">
        <f>_xlfn.QUARTILE.INC(C4:C310,3)</f>
        <v>29</v>
      </c>
      <c r="D322" s="399">
        <f>_xlfn.QUARTILE.INC(D4:D310,3)</f>
        <v>75.5</v>
      </c>
      <c r="E322" s="399">
        <f>_xlfn.QUARTILE.INC(E4:E310,3)</f>
        <v>37</v>
      </c>
      <c r="F322" s="399">
        <f>_xlfn.QUARTILE.INC(F4:F310,3)</f>
        <v>55.5</v>
      </c>
      <c r="G322" s="399">
        <f>_xlfn.QUARTILE.INC(G4:G310,3)</f>
        <v>18.5</v>
      </c>
      <c r="H322" s="399">
        <f>_xlfn.QUARTILE.INC(H4:H310,3)</f>
        <v>51</v>
      </c>
      <c r="I322" s="399">
        <f>_xlfn.QUARTILE.INC(I4:I310,3)</f>
        <v>25</v>
      </c>
      <c r="J322" s="399">
        <f>_xlfn.QUARTILE.INC(J4:J310,3)</f>
        <v>102</v>
      </c>
    </row>
    <row r="323" spans="1:10" x14ac:dyDescent="0.2">
      <c r="A323" s="399" t="s">
        <v>53</v>
      </c>
      <c r="B323" s="399">
        <f>MAX(B4:B310)</f>
        <v>25</v>
      </c>
      <c r="C323" s="399">
        <f>MAX(C4:C310)</f>
        <v>78</v>
      </c>
      <c r="D323" s="399">
        <f>MAX(D4:D310)</f>
        <v>140</v>
      </c>
      <c r="E323" s="399">
        <f>MAX(E4:E310)</f>
        <v>77</v>
      </c>
      <c r="F323" s="399">
        <f>MAX(F4:F310)</f>
        <v>363</v>
      </c>
      <c r="G323" s="399">
        <f>MAX(G4:G310)</f>
        <v>28</v>
      </c>
      <c r="H323" s="399">
        <f>MAX(H4:H310)</f>
        <v>421</v>
      </c>
      <c r="I323" s="399">
        <f>MAX(I4:I310)</f>
        <v>67</v>
      </c>
      <c r="J323" s="399">
        <f>MAX(J4:J310)</f>
        <v>129</v>
      </c>
    </row>
    <row r="324" spans="1:10" x14ac:dyDescent="0.2">
      <c r="A324" s="402" t="s">
        <v>57</v>
      </c>
      <c r="B324" s="399">
        <f>COUNT(B4:B310)</f>
        <v>4</v>
      </c>
      <c r="C324" s="399">
        <f>COUNT(C4:C310)</f>
        <v>11</v>
      </c>
      <c r="D324" s="399">
        <f t="shared" ref="D324:J324" si="0">COUNT(D4:D310)</f>
        <v>4</v>
      </c>
      <c r="E324" s="399">
        <f t="shared" si="0"/>
        <v>51</v>
      </c>
      <c r="F324" s="399">
        <f t="shared" si="0"/>
        <v>146</v>
      </c>
      <c r="G324" s="399">
        <f t="shared" si="0"/>
        <v>12</v>
      </c>
      <c r="H324" s="399">
        <f t="shared" si="0"/>
        <v>29</v>
      </c>
      <c r="I324" s="399">
        <f t="shared" si="0"/>
        <v>45</v>
      </c>
      <c r="J324" s="399">
        <f t="shared" si="0"/>
        <v>4</v>
      </c>
    </row>
    <row r="328" spans="1:10" x14ac:dyDescent="0.2">
      <c r="G328" s="27" t="s">
        <v>58</v>
      </c>
    </row>
    <row r="2852" spans="2291:2291" x14ac:dyDescent="0.2">
      <c r="CJC2852" s="27" t="s">
        <v>449</v>
      </c>
    </row>
  </sheetData>
  <mergeCells count="3">
    <mergeCell ref="A1:J1"/>
    <mergeCell ref="C2:J2"/>
    <mergeCell ref="C315:J315"/>
  </mergeCells>
  <phoneticPr fontId="4" type="noConversion"/>
  <pageMargins left="0.7" right="0.7" top="0.75" bottom="0.75" header="0.3" footer="0.3"/>
  <pageSetup paperSize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43" workbookViewId="0">
      <selection activeCell="F59" sqref="F59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124</v>
      </c>
      <c r="B1" s="29"/>
    </row>
    <row r="2" spans="1:7" ht="26.25" thickBot="1" x14ac:dyDescent="0.25">
      <c r="A2" s="110" t="s">
        <v>129</v>
      </c>
      <c r="B2" s="103" t="s">
        <v>74</v>
      </c>
      <c r="C2" s="101" t="s">
        <v>77</v>
      </c>
      <c r="D2" s="101" t="s">
        <v>78</v>
      </c>
      <c r="E2" s="101" t="s">
        <v>79</v>
      </c>
      <c r="F2" s="101" t="s">
        <v>145</v>
      </c>
      <c r="G2" s="104" t="s">
        <v>178</v>
      </c>
    </row>
    <row r="3" spans="1:7" ht="13.5" thickTop="1" x14ac:dyDescent="0.2">
      <c r="A3" s="26" t="s">
        <v>75</v>
      </c>
      <c r="B3" s="45" t="s">
        <v>80</v>
      </c>
      <c r="C3" s="51"/>
      <c r="D3" s="51"/>
      <c r="E3" s="51">
        <v>10</v>
      </c>
      <c r="F3" s="52"/>
      <c r="G3" s="125" t="s">
        <v>181</v>
      </c>
    </row>
    <row r="4" spans="1:7" x14ac:dyDescent="0.2">
      <c r="A4" s="26" t="s">
        <v>132</v>
      </c>
      <c r="B4" s="46" t="s">
        <v>81</v>
      </c>
      <c r="C4" s="53"/>
      <c r="D4" s="53">
        <v>34</v>
      </c>
      <c r="E4" s="53"/>
      <c r="F4" s="74" t="s">
        <v>146</v>
      </c>
      <c r="G4" s="115"/>
    </row>
    <row r="5" spans="1:7" x14ac:dyDescent="0.2">
      <c r="A5" s="26" t="s">
        <v>133</v>
      </c>
      <c r="B5" s="86" t="s">
        <v>2</v>
      </c>
      <c r="C5" s="182">
        <f>SUM(C3:C4)</f>
        <v>0</v>
      </c>
      <c r="D5" s="182">
        <f>SUM(D3:D4)</f>
        <v>34</v>
      </c>
      <c r="E5" s="182">
        <f>SUM(E3:E4)</f>
        <v>10</v>
      </c>
      <c r="F5" s="168">
        <f>SUM(C5:E5)</f>
        <v>44</v>
      </c>
      <c r="G5" s="109" t="s">
        <v>779</v>
      </c>
    </row>
    <row r="6" spans="1:7" ht="13.5" thickBot="1" x14ac:dyDescent="0.25">
      <c r="A6" s="23"/>
      <c r="B6" s="88" t="s">
        <v>3</v>
      </c>
      <c r="C6" s="226">
        <f>(C5/F5)*100</f>
        <v>0</v>
      </c>
      <c r="D6" s="226">
        <f>(D5/F5)*100</f>
        <v>77.272727272727266</v>
      </c>
      <c r="E6" s="226">
        <f>(E5/F5)*100</f>
        <v>22.727272727272727</v>
      </c>
      <c r="F6" s="172"/>
      <c r="G6" s="116"/>
    </row>
    <row r="7" spans="1:7" x14ac:dyDescent="0.2">
      <c r="A7" s="26" t="s">
        <v>76</v>
      </c>
      <c r="B7" s="46" t="s">
        <v>82</v>
      </c>
      <c r="C7" s="56"/>
      <c r="D7" s="56"/>
      <c r="E7" s="56">
        <v>45</v>
      </c>
      <c r="F7" s="54"/>
      <c r="G7" s="127" t="s">
        <v>184</v>
      </c>
    </row>
    <row r="8" spans="1:7" x14ac:dyDescent="0.2">
      <c r="A8" s="26" t="s">
        <v>126</v>
      </c>
      <c r="B8" s="48" t="s">
        <v>83</v>
      </c>
      <c r="C8" s="58"/>
      <c r="D8" s="58">
        <v>6</v>
      </c>
      <c r="E8" s="58"/>
      <c r="F8" s="54"/>
      <c r="G8" s="111"/>
    </row>
    <row r="9" spans="1:7" x14ac:dyDescent="0.2">
      <c r="A9" s="26" t="s">
        <v>127</v>
      </c>
      <c r="B9" s="48" t="s">
        <v>84</v>
      </c>
      <c r="C9" s="58"/>
      <c r="D9" s="58"/>
      <c r="E9" s="58">
        <v>17</v>
      </c>
      <c r="F9" s="69" t="s">
        <v>147</v>
      </c>
      <c r="G9" s="113" t="s">
        <v>182</v>
      </c>
    </row>
    <row r="10" spans="1:7" x14ac:dyDescent="0.2">
      <c r="A10" s="26" t="s">
        <v>128</v>
      </c>
      <c r="B10" s="76" t="s">
        <v>85</v>
      </c>
      <c r="C10" s="75">
        <v>5</v>
      </c>
      <c r="D10" s="75"/>
      <c r="E10" s="75"/>
      <c r="F10" s="75"/>
      <c r="G10" s="117"/>
    </row>
    <row r="11" spans="1:7" x14ac:dyDescent="0.2">
      <c r="A11" s="10"/>
      <c r="B11" s="48" t="s">
        <v>86</v>
      </c>
      <c r="C11" s="58"/>
      <c r="D11" s="58">
        <v>5</v>
      </c>
      <c r="E11" s="58"/>
      <c r="F11" s="58">
        <v>5</v>
      </c>
      <c r="G11" s="111"/>
    </row>
    <row r="12" spans="1:7" x14ac:dyDescent="0.2">
      <c r="A12" s="10"/>
      <c r="B12" s="76" t="s">
        <v>87</v>
      </c>
      <c r="C12" s="75">
        <v>12</v>
      </c>
      <c r="D12" s="75"/>
      <c r="E12" s="75"/>
      <c r="F12" s="75"/>
      <c r="G12" s="117"/>
    </row>
    <row r="13" spans="1:7" x14ac:dyDescent="0.2">
      <c r="A13" s="10"/>
      <c r="B13" s="48" t="s">
        <v>88</v>
      </c>
      <c r="C13" s="58"/>
      <c r="D13" s="58"/>
      <c r="E13" s="58">
        <v>40</v>
      </c>
      <c r="F13" s="53"/>
      <c r="G13" s="113" t="s">
        <v>183</v>
      </c>
    </row>
    <row r="14" spans="1:7" x14ac:dyDescent="0.2">
      <c r="A14" s="10"/>
      <c r="B14" s="48" t="s">
        <v>89</v>
      </c>
      <c r="C14" s="58"/>
      <c r="D14" s="58">
        <v>7</v>
      </c>
      <c r="E14" s="58"/>
      <c r="F14" s="54"/>
      <c r="G14" s="111"/>
    </row>
    <row r="15" spans="1:7" x14ac:dyDescent="0.2">
      <c r="A15" s="10"/>
      <c r="B15" s="48" t="s">
        <v>90</v>
      </c>
      <c r="C15" s="58"/>
      <c r="D15" s="58"/>
      <c r="E15" s="58">
        <v>6</v>
      </c>
      <c r="F15" s="54"/>
      <c r="G15" s="113" t="s">
        <v>183</v>
      </c>
    </row>
    <row r="16" spans="1:7" x14ac:dyDescent="0.2">
      <c r="A16" s="10"/>
      <c r="B16" s="48" t="s">
        <v>91</v>
      </c>
      <c r="C16" s="58"/>
      <c r="D16" s="59">
        <v>5</v>
      </c>
      <c r="E16" s="58"/>
      <c r="F16" s="54"/>
      <c r="G16" s="111"/>
    </row>
    <row r="17" spans="1:7" x14ac:dyDescent="0.2">
      <c r="A17" s="10"/>
      <c r="B17" s="48" t="s">
        <v>92</v>
      </c>
      <c r="C17" s="58"/>
      <c r="D17" s="58"/>
      <c r="E17" s="58">
        <v>14</v>
      </c>
      <c r="F17" s="54"/>
      <c r="G17" s="113" t="s">
        <v>181</v>
      </c>
    </row>
    <row r="18" spans="1:7" x14ac:dyDescent="0.2">
      <c r="A18" s="10"/>
      <c r="B18" s="48" t="s">
        <v>93</v>
      </c>
      <c r="C18" s="58"/>
      <c r="D18" s="59">
        <v>5</v>
      </c>
      <c r="E18" s="58"/>
      <c r="F18" s="54"/>
      <c r="G18" s="111"/>
    </row>
    <row r="19" spans="1:7" x14ac:dyDescent="0.2">
      <c r="A19" s="10"/>
      <c r="B19" s="48" t="s">
        <v>94</v>
      </c>
      <c r="C19" s="58"/>
      <c r="D19" s="58"/>
      <c r="E19" s="58">
        <v>59</v>
      </c>
      <c r="F19" s="54"/>
      <c r="G19" s="113" t="s">
        <v>183</v>
      </c>
    </row>
    <row r="20" spans="1:7" x14ac:dyDescent="0.2">
      <c r="A20" s="10"/>
      <c r="B20" s="48" t="s">
        <v>95</v>
      </c>
      <c r="C20" s="58"/>
      <c r="D20" s="58">
        <v>6</v>
      </c>
      <c r="E20" s="58"/>
      <c r="F20" s="54"/>
      <c r="G20" s="111"/>
    </row>
    <row r="21" spans="1:7" x14ac:dyDescent="0.2">
      <c r="A21" s="10"/>
      <c r="B21" s="48" t="s">
        <v>96</v>
      </c>
      <c r="C21" s="58"/>
      <c r="D21" s="58"/>
      <c r="E21" s="58">
        <v>10</v>
      </c>
      <c r="F21" s="54"/>
      <c r="G21" s="113" t="s">
        <v>181</v>
      </c>
    </row>
    <row r="22" spans="1:7" x14ac:dyDescent="0.2">
      <c r="A22" s="10"/>
      <c r="B22" s="48" t="s">
        <v>97</v>
      </c>
      <c r="C22" s="58"/>
      <c r="D22" s="58">
        <v>5</v>
      </c>
      <c r="E22" s="58"/>
      <c r="F22" s="54"/>
      <c r="G22" s="111"/>
    </row>
    <row r="23" spans="1:7" x14ac:dyDescent="0.2">
      <c r="A23" s="10"/>
      <c r="B23" s="48" t="s">
        <v>98</v>
      </c>
      <c r="C23" s="60"/>
      <c r="D23" s="60"/>
      <c r="E23" s="61">
        <v>15</v>
      </c>
      <c r="F23" s="54"/>
      <c r="G23" s="113" t="s">
        <v>182</v>
      </c>
    </row>
    <row r="24" spans="1:7" x14ac:dyDescent="0.2">
      <c r="A24" s="10"/>
      <c r="B24" s="48" t="s">
        <v>99</v>
      </c>
      <c r="C24" s="58"/>
      <c r="D24" s="59">
        <v>17</v>
      </c>
      <c r="E24" s="61"/>
      <c r="F24" s="54"/>
      <c r="G24" s="111"/>
    </row>
    <row r="25" spans="1:7" x14ac:dyDescent="0.2">
      <c r="A25" s="10"/>
      <c r="B25" s="48" t="s">
        <v>100</v>
      </c>
      <c r="C25" s="58"/>
      <c r="D25" s="58"/>
      <c r="E25" s="61">
        <v>23</v>
      </c>
      <c r="F25" s="54"/>
      <c r="G25" s="113" t="s">
        <v>181</v>
      </c>
    </row>
    <row r="26" spans="1:7" x14ac:dyDescent="0.2">
      <c r="A26" s="10"/>
      <c r="B26" s="48" t="s">
        <v>101</v>
      </c>
      <c r="C26" s="58"/>
      <c r="D26" s="59">
        <v>8</v>
      </c>
      <c r="E26" s="61"/>
      <c r="F26" s="54"/>
      <c r="G26" s="111"/>
    </row>
    <row r="27" spans="1:7" x14ac:dyDescent="0.2">
      <c r="A27" s="10"/>
      <c r="B27" s="48" t="s">
        <v>102</v>
      </c>
      <c r="C27" s="58"/>
      <c r="D27" s="58"/>
      <c r="E27" s="61">
        <v>10</v>
      </c>
      <c r="F27" s="54"/>
      <c r="G27" s="113" t="s">
        <v>181</v>
      </c>
    </row>
    <row r="28" spans="1:7" x14ac:dyDescent="0.2">
      <c r="A28" s="10"/>
      <c r="B28" s="48" t="s">
        <v>103</v>
      </c>
      <c r="C28" s="58"/>
      <c r="D28" s="59">
        <v>24</v>
      </c>
      <c r="E28" s="61"/>
      <c r="F28" s="54"/>
      <c r="G28" s="111"/>
    </row>
    <row r="29" spans="1:7" x14ac:dyDescent="0.2">
      <c r="A29" s="10"/>
      <c r="B29" s="48" t="s">
        <v>104</v>
      </c>
      <c r="C29" s="58"/>
      <c r="D29" s="58"/>
      <c r="E29" s="61">
        <v>4</v>
      </c>
      <c r="F29" s="54"/>
      <c r="G29" s="113" t="s">
        <v>181</v>
      </c>
    </row>
    <row r="30" spans="1:7" x14ac:dyDescent="0.2">
      <c r="A30" s="10"/>
      <c r="B30" s="48" t="s">
        <v>105</v>
      </c>
      <c r="C30" s="58"/>
      <c r="D30" s="58">
        <v>12</v>
      </c>
      <c r="E30" s="61"/>
      <c r="F30" s="54"/>
      <c r="G30" s="111"/>
    </row>
    <row r="31" spans="1:7" x14ac:dyDescent="0.2">
      <c r="A31" s="10"/>
      <c r="B31" s="48" t="s">
        <v>106</v>
      </c>
      <c r="C31" s="58"/>
      <c r="D31" s="58"/>
      <c r="E31" s="61">
        <v>6</v>
      </c>
      <c r="F31" s="54"/>
      <c r="G31" s="113" t="s">
        <v>181</v>
      </c>
    </row>
    <row r="32" spans="1:7" x14ac:dyDescent="0.2">
      <c r="A32" s="10"/>
      <c r="B32" s="48" t="s">
        <v>107</v>
      </c>
      <c r="C32" s="59"/>
      <c r="D32" s="59">
        <v>49</v>
      </c>
      <c r="E32" s="62"/>
      <c r="F32" s="70">
        <v>325</v>
      </c>
      <c r="G32" s="112"/>
    </row>
    <row r="33" spans="1:7" x14ac:dyDescent="0.2">
      <c r="A33" s="10"/>
      <c r="B33" s="76" t="s">
        <v>108</v>
      </c>
      <c r="C33" s="75">
        <v>9</v>
      </c>
      <c r="D33" s="75"/>
      <c r="E33" s="77"/>
      <c r="F33" s="75"/>
      <c r="G33" s="117"/>
    </row>
    <row r="34" spans="1:7" x14ac:dyDescent="0.2">
      <c r="A34" s="10"/>
      <c r="B34" s="48" t="s">
        <v>109</v>
      </c>
      <c r="C34" s="59"/>
      <c r="D34" s="59"/>
      <c r="E34" s="62">
        <v>6</v>
      </c>
      <c r="F34" s="63">
        <v>6</v>
      </c>
      <c r="G34" s="113" t="s">
        <v>181</v>
      </c>
    </row>
    <row r="35" spans="1:7" x14ac:dyDescent="0.2">
      <c r="A35" s="10"/>
      <c r="B35" s="76" t="s">
        <v>110</v>
      </c>
      <c r="C35" s="75">
        <v>7</v>
      </c>
      <c r="D35" s="75"/>
      <c r="E35" s="77"/>
      <c r="F35" s="75"/>
      <c r="G35" s="112"/>
    </row>
    <row r="36" spans="1:7" x14ac:dyDescent="0.2">
      <c r="A36" s="10"/>
      <c r="B36" s="48" t="s">
        <v>111</v>
      </c>
      <c r="C36" s="59"/>
      <c r="D36" s="59"/>
      <c r="E36" s="62">
        <v>33</v>
      </c>
      <c r="F36" s="63">
        <v>33</v>
      </c>
      <c r="G36" s="126" t="s">
        <v>183</v>
      </c>
    </row>
    <row r="37" spans="1:7" x14ac:dyDescent="0.2">
      <c r="A37" s="10"/>
      <c r="B37" s="76" t="s">
        <v>112</v>
      </c>
      <c r="C37" s="94">
        <v>8</v>
      </c>
      <c r="D37" s="94"/>
      <c r="E37" s="77"/>
      <c r="F37" s="75"/>
      <c r="G37" s="117"/>
    </row>
    <row r="38" spans="1:7" x14ac:dyDescent="0.2">
      <c r="A38" s="10"/>
      <c r="B38" s="48" t="s">
        <v>113</v>
      </c>
      <c r="C38" s="59"/>
      <c r="D38" s="59">
        <v>16</v>
      </c>
      <c r="E38" s="62"/>
      <c r="F38" s="63"/>
      <c r="G38" s="112"/>
    </row>
    <row r="39" spans="1:7" x14ac:dyDescent="0.2">
      <c r="A39" s="10"/>
      <c r="B39" s="48" t="s">
        <v>114</v>
      </c>
      <c r="C39" s="59"/>
      <c r="D39" s="59"/>
      <c r="E39" s="62">
        <v>20</v>
      </c>
      <c r="F39" s="63"/>
      <c r="G39" s="126" t="s">
        <v>185</v>
      </c>
    </row>
    <row r="40" spans="1:7" x14ac:dyDescent="0.2">
      <c r="A40" s="10"/>
      <c r="B40" s="48" t="s">
        <v>115</v>
      </c>
      <c r="C40" s="59"/>
      <c r="D40" s="59">
        <v>5</v>
      </c>
      <c r="E40" s="62"/>
      <c r="F40" s="63"/>
      <c r="G40" s="112"/>
    </row>
    <row r="41" spans="1:7" x14ac:dyDescent="0.2">
      <c r="A41" s="10"/>
      <c r="B41" s="48" t="s">
        <v>116</v>
      </c>
      <c r="C41" s="59"/>
      <c r="D41" s="59"/>
      <c r="E41" s="62">
        <v>14</v>
      </c>
      <c r="F41" s="63"/>
      <c r="G41" s="126" t="s">
        <v>183</v>
      </c>
    </row>
    <row r="42" spans="1:7" x14ac:dyDescent="0.2">
      <c r="A42" s="10"/>
      <c r="B42" s="48" t="s">
        <v>117</v>
      </c>
      <c r="C42" s="59"/>
      <c r="D42" s="59">
        <v>19</v>
      </c>
      <c r="E42" s="62"/>
      <c r="F42" s="63"/>
      <c r="G42" s="112"/>
    </row>
    <row r="43" spans="1:7" x14ac:dyDescent="0.2">
      <c r="A43" s="10"/>
      <c r="B43" s="48" t="s">
        <v>118</v>
      </c>
      <c r="C43" s="59"/>
      <c r="D43" s="59"/>
      <c r="E43" s="62">
        <v>3</v>
      </c>
      <c r="F43" s="63"/>
      <c r="G43" s="126" t="s">
        <v>182</v>
      </c>
    </row>
    <row r="44" spans="1:7" x14ac:dyDescent="0.2">
      <c r="A44" s="10"/>
      <c r="B44" s="48" t="s">
        <v>119</v>
      </c>
      <c r="C44" s="59"/>
      <c r="D44" s="59">
        <v>3</v>
      </c>
      <c r="E44" s="62"/>
      <c r="F44" s="70">
        <v>82</v>
      </c>
      <c r="G44" s="112"/>
    </row>
    <row r="45" spans="1:7" x14ac:dyDescent="0.2">
      <c r="A45" s="10"/>
      <c r="B45" s="76" t="s">
        <v>120</v>
      </c>
      <c r="C45" s="75">
        <v>6</v>
      </c>
      <c r="D45" s="75"/>
      <c r="E45" s="77"/>
      <c r="F45" s="75"/>
      <c r="G45" s="112"/>
    </row>
    <row r="46" spans="1:7" x14ac:dyDescent="0.2">
      <c r="A46" s="10"/>
      <c r="B46" s="48" t="s">
        <v>121</v>
      </c>
      <c r="C46" s="59"/>
      <c r="D46" s="59">
        <v>6</v>
      </c>
      <c r="E46" s="62"/>
      <c r="F46" s="63">
        <v>6</v>
      </c>
      <c r="G46" s="112"/>
    </row>
    <row r="47" spans="1:7" x14ac:dyDescent="0.2">
      <c r="A47" s="10"/>
      <c r="B47" s="76" t="s">
        <v>122</v>
      </c>
      <c r="C47" s="75">
        <v>7</v>
      </c>
      <c r="D47" s="75"/>
      <c r="E47" s="77"/>
      <c r="F47" s="75"/>
      <c r="G47" s="112"/>
    </row>
    <row r="48" spans="1:7" x14ac:dyDescent="0.2">
      <c r="A48" s="10"/>
      <c r="B48" s="50" t="s">
        <v>123</v>
      </c>
      <c r="C48" s="65"/>
      <c r="D48" s="65"/>
      <c r="E48" s="66">
        <v>34</v>
      </c>
      <c r="F48" s="78"/>
      <c r="G48" s="128" t="s">
        <v>183</v>
      </c>
    </row>
    <row r="49" spans="1:8" x14ac:dyDescent="0.2">
      <c r="A49" s="10"/>
      <c r="B49" s="86" t="s">
        <v>2</v>
      </c>
      <c r="C49" s="182">
        <f>SUM(C7:C48)</f>
        <v>54</v>
      </c>
      <c r="D49" s="182">
        <f>SUM(D7:D48)</f>
        <v>198</v>
      </c>
      <c r="E49" s="182">
        <f>SUM(E7:E48)</f>
        <v>359</v>
      </c>
      <c r="F49" s="168">
        <f>SUM(C49:E49)</f>
        <v>611</v>
      </c>
      <c r="G49" s="109" t="s">
        <v>779</v>
      </c>
    </row>
    <row r="50" spans="1:8" x14ac:dyDescent="0.2">
      <c r="A50" s="10"/>
      <c r="B50" s="91" t="s">
        <v>3</v>
      </c>
      <c r="C50" s="228">
        <f>(C49/F49)*100</f>
        <v>8.8379705400981994</v>
      </c>
      <c r="D50" s="228">
        <f>(D49/F49)*100</f>
        <v>32.40589198036006</v>
      </c>
      <c r="E50" s="228">
        <f>(E49/F49)*100</f>
        <v>58.756137479541735</v>
      </c>
      <c r="F50" s="168"/>
      <c r="G50" s="108"/>
    </row>
    <row r="51" spans="1:8" x14ac:dyDescent="0.2">
      <c r="A51" s="30"/>
      <c r="B51" s="46"/>
      <c r="C51" s="71"/>
      <c r="D51" s="72"/>
      <c r="E51" s="73"/>
      <c r="F51" s="71"/>
      <c r="G51" s="33"/>
      <c r="H51" s="4"/>
    </row>
    <row r="52" spans="1:8" x14ac:dyDescent="0.2">
      <c r="A52" s="29" t="s">
        <v>148</v>
      </c>
      <c r="B52" s="29"/>
      <c r="F52" s="4"/>
      <c r="G52" s="4"/>
      <c r="H52" s="4"/>
    </row>
    <row r="53" spans="1:8" ht="51.75" thickBot="1" x14ac:dyDescent="0.25">
      <c r="A53" s="101" t="s">
        <v>449</v>
      </c>
      <c r="B53" s="103" t="s">
        <v>74</v>
      </c>
      <c r="C53" s="101" t="s">
        <v>77</v>
      </c>
      <c r="D53" s="104" t="s">
        <v>347</v>
      </c>
      <c r="E53" s="102" t="s">
        <v>145</v>
      </c>
      <c r="F53" s="175"/>
      <c r="G53" s="4"/>
      <c r="H53" s="4"/>
    </row>
    <row r="54" spans="1:8" ht="13.5" thickTop="1" x14ac:dyDescent="0.2">
      <c r="A54" s="26" t="s">
        <v>76</v>
      </c>
      <c r="B54" s="76">
        <v>637</v>
      </c>
      <c r="C54" s="75"/>
      <c r="D54" s="75"/>
      <c r="E54" s="118"/>
      <c r="F54" s="176"/>
      <c r="G54" s="4"/>
      <c r="H54" s="4"/>
    </row>
    <row r="55" spans="1:8" x14ac:dyDescent="0.2">
      <c r="A55" s="26" t="s">
        <v>126</v>
      </c>
      <c r="B55" s="80" t="s">
        <v>479</v>
      </c>
      <c r="C55" s="81"/>
      <c r="D55" s="81">
        <v>43</v>
      </c>
      <c r="E55" s="119">
        <v>43</v>
      </c>
      <c r="F55" s="176"/>
      <c r="G55" s="4"/>
      <c r="H55" s="4"/>
    </row>
    <row r="56" spans="1:8" x14ac:dyDescent="0.2">
      <c r="A56" s="26" t="s">
        <v>127</v>
      </c>
      <c r="B56" s="76" t="s">
        <v>134</v>
      </c>
      <c r="C56" s="75">
        <v>4</v>
      </c>
      <c r="D56" s="75"/>
      <c r="E56" s="120"/>
      <c r="F56" s="176"/>
      <c r="G56" s="4"/>
      <c r="H56" s="4"/>
    </row>
    <row r="57" spans="1:8" x14ac:dyDescent="0.2">
      <c r="A57" s="26" t="s">
        <v>149</v>
      </c>
      <c r="B57" s="80" t="s">
        <v>480</v>
      </c>
      <c r="C57" s="81"/>
      <c r="D57" s="81">
        <v>4</v>
      </c>
      <c r="E57" s="121">
        <v>4</v>
      </c>
      <c r="F57" s="176"/>
      <c r="G57" s="4"/>
      <c r="H57" s="4"/>
    </row>
    <row r="58" spans="1:8" x14ac:dyDescent="0.2">
      <c r="A58" s="26"/>
      <c r="B58" s="76" t="s">
        <v>135</v>
      </c>
      <c r="C58" s="75">
        <v>5</v>
      </c>
      <c r="D58" s="75"/>
      <c r="E58" s="120"/>
      <c r="F58" s="176"/>
      <c r="G58" s="4"/>
      <c r="H58" s="4"/>
    </row>
    <row r="59" spans="1:8" x14ac:dyDescent="0.2">
      <c r="A59" s="26" t="s">
        <v>350</v>
      </c>
      <c r="B59" s="80" t="s">
        <v>481</v>
      </c>
      <c r="C59" s="81"/>
      <c r="D59" s="81">
        <v>25</v>
      </c>
      <c r="E59" s="121">
        <v>25</v>
      </c>
      <c r="F59" s="176"/>
      <c r="G59" s="4"/>
      <c r="H59" s="4"/>
    </row>
    <row r="60" spans="1:8" x14ac:dyDescent="0.2">
      <c r="A60" s="26" t="s">
        <v>482</v>
      </c>
      <c r="B60" s="76" t="s">
        <v>136</v>
      </c>
      <c r="C60" s="75">
        <v>4</v>
      </c>
      <c r="D60" s="75"/>
      <c r="E60" s="120"/>
      <c r="F60" s="176"/>
      <c r="G60" s="4"/>
      <c r="H60" s="4"/>
    </row>
    <row r="61" spans="1:8" x14ac:dyDescent="0.2">
      <c r="A61" s="26"/>
      <c r="B61" s="80" t="s">
        <v>483</v>
      </c>
      <c r="C61" s="81"/>
      <c r="D61" s="81">
        <v>80</v>
      </c>
      <c r="E61" s="121">
        <v>80</v>
      </c>
      <c r="F61" s="176"/>
      <c r="G61" s="4"/>
      <c r="H61" s="4"/>
    </row>
    <row r="62" spans="1:8" x14ac:dyDescent="0.2">
      <c r="A62" s="26"/>
      <c r="B62" s="76" t="s">
        <v>137</v>
      </c>
      <c r="C62" s="75">
        <v>12</v>
      </c>
      <c r="D62" s="75"/>
      <c r="E62" s="120"/>
      <c r="F62" s="176"/>
      <c r="G62" s="4"/>
      <c r="H62" s="4"/>
    </row>
    <row r="63" spans="1:8" x14ac:dyDescent="0.2">
      <c r="A63" s="26"/>
      <c r="B63" s="80" t="s">
        <v>484</v>
      </c>
      <c r="C63" s="81"/>
      <c r="D63" s="81">
        <v>32</v>
      </c>
      <c r="E63" s="121">
        <v>32</v>
      </c>
      <c r="F63" s="176"/>
      <c r="G63" s="4"/>
      <c r="H63" s="4"/>
    </row>
    <row r="64" spans="1:8" x14ac:dyDescent="0.2">
      <c r="A64" s="26"/>
      <c r="B64" s="76" t="s">
        <v>138</v>
      </c>
      <c r="C64" s="75">
        <v>6</v>
      </c>
      <c r="D64" s="75"/>
      <c r="E64" s="120"/>
      <c r="F64" s="176"/>
      <c r="G64" s="4"/>
      <c r="H64" s="4"/>
    </row>
    <row r="65" spans="1:8" x14ac:dyDescent="0.2">
      <c r="A65" s="26"/>
      <c r="B65" s="80" t="s">
        <v>485</v>
      </c>
      <c r="C65" s="81"/>
      <c r="D65" s="81">
        <v>11</v>
      </c>
      <c r="E65" s="121">
        <v>11</v>
      </c>
      <c r="F65" s="176"/>
      <c r="G65" s="4"/>
      <c r="H65" s="4"/>
    </row>
    <row r="66" spans="1:8" x14ac:dyDescent="0.2">
      <c r="A66" s="26"/>
      <c r="B66" s="76" t="s">
        <v>139</v>
      </c>
      <c r="C66" s="75">
        <v>8</v>
      </c>
      <c r="D66" s="75"/>
      <c r="E66" s="120"/>
      <c r="F66" s="176"/>
      <c r="G66" s="4"/>
      <c r="H66" s="4"/>
    </row>
    <row r="67" spans="1:8" x14ac:dyDescent="0.2">
      <c r="A67" s="26"/>
      <c r="B67" s="80" t="s">
        <v>486</v>
      </c>
      <c r="C67" s="81"/>
      <c r="D67" s="81">
        <v>12</v>
      </c>
      <c r="E67" s="121">
        <v>12</v>
      </c>
      <c r="F67" s="176"/>
      <c r="G67" s="4"/>
      <c r="H67" s="4"/>
    </row>
    <row r="68" spans="1:8" x14ac:dyDescent="0.2">
      <c r="A68" s="26"/>
      <c r="B68" s="76" t="s">
        <v>140</v>
      </c>
      <c r="C68" s="75">
        <v>3</v>
      </c>
      <c r="D68" s="75"/>
      <c r="E68" s="120"/>
      <c r="F68" s="176"/>
      <c r="G68" s="4"/>
      <c r="H68" s="4"/>
    </row>
    <row r="69" spans="1:8" x14ac:dyDescent="0.2">
      <c r="A69" s="26"/>
      <c r="B69" s="80" t="s">
        <v>487</v>
      </c>
      <c r="C69" s="81"/>
      <c r="D69" s="81">
        <v>8</v>
      </c>
      <c r="E69" s="121">
        <v>8</v>
      </c>
      <c r="F69" s="176"/>
      <c r="G69" s="4"/>
      <c r="H69" s="4"/>
    </row>
    <row r="70" spans="1:8" x14ac:dyDescent="0.2">
      <c r="A70" s="26"/>
      <c r="B70" s="76" t="s">
        <v>141</v>
      </c>
      <c r="C70" s="75">
        <v>4</v>
      </c>
      <c r="D70" s="75"/>
      <c r="E70" s="120"/>
      <c r="F70" s="176"/>
      <c r="G70" s="4"/>
      <c r="H70" s="4"/>
    </row>
    <row r="71" spans="1:8" x14ac:dyDescent="0.2">
      <c r="A71" s="26"/>
      <c r="B71" s="80" t="s">
        <v>488</v>
      </c>
      <c r="C71" s="81"/>
      <c r="D71" s="81">
        <v>8</v>
      </c>
      <c r="E71" s="121">
        <v>8</v>
      </c>
      <c r="F71" s="176"/>
      <c r="G71" s="4"/>
      <c r="H71" s="4"/>
    </row>
    <row r="72" spans="1:8" x14ac:dyDescent="0.2">
      <c r="A72" s="10"/>
      <c r="B72" s="76" t="s">
        <v>142</v>
      </c>
      <c r="C72" s="75">
        <v>5</v>
      </c>
      <c r="D72" s="75"/>
      <c r="E72" s="120"/>
      <c r="F72" s="176"/>
      <c r="G72" s="4"/>
      <c r="H72" s="4"/>
    </row>
    <row r="73" spans="1:8" x14ac:dyDescent="0.2">
      <c r="A73" s="10"/>
      <c r="B73" s="80" t="s">
        <v>489</v>
      </c>
      <c r="C73" s="81"/>
      <c r="D73" s="81">
        <v>43</v>
      </c>
      <c r="E73" s="121">
        <v>43</v>
      </c>
      <c r="F73" s="176"/>
      <c r="G73" s="4"/>
      <c r="H73" s="4"/>
    </row>
    <row r="74" spans="1:8" x14ac:dyDescent="0.2">
      <c r="A74" s="10"/>
      <c r="B74" s="76" t="s">
        <v>143</v>
      </c>
      <c r="C74" s="75">
        <v>8</v>
      </c>
      <c r="D74" s="75"/>
      <c r="E74" s="120"/>
      <c r="F74" s="176"/>
      <c r="G74" s="4"/>
      <c r="H74" s="4"/>
    </row>
    <row r="75" spans="1:8" x14ac:dyDescent="0.2">
      <c r="A75" s="10"/>
      <c r="B75" s="84" t="s">
        <v>490</v>
      </c>
      <c r="C75" s="85"/>
      <c r="D75" s="85">
        <v>42</v>
      </c>
      <c r="E75" s="122">
        <v>42</v>
      </c>
      <c r="F75" s="176"/>
      <c r="G75" s="4"/>
      <c r="H75" s="4"/>
    </row>
    <row r="76" spans="1:8" x14ac:dyDescent="0.2">
      <c r="A76" s="34"/>
      <c r="B76" s="95" t="s">
        <v>144</v>
      </c>
      <c r="C76" s="96">
        <v>2</v>
      </c>
      <c r="D76" s="96"/>
      <c r="E76" s="123"/>
      <c r="F76" s="176"/>
      <c r="G76" s="4"/>
      <c r="H76" s="4"/>
    </row>
    <row r="77" spans="1:8" x14ac:dyDescent="0.2">
      <c r="B77" s="91" t="s">
        <v>2</v>
      </c>
      <c r="C77" s="182">
        <f>SUM(C54:C76)</f>
        <v>61</v>
      </c>
      <c r="D77" s="182">
        <f>SUM(D54:D76)</f>
        <v>308</v>
      </c>
      <c r="E77" s="182"/>
      <c r="F77" s="168">
        <f>SUM(C77:D77)</f>
        <v>369</v>
      </c>
      <c r="G77" s="109" t="s">
        <v>779</v>
      </c>
      <c r="H77" s="4"/>
    </row>
    <row r="78" spans="1:8" x14ac:dyDescent="0.2">
      <c r="B78" s="91" t="s">
        <v>3</v>
      </c>
      <c r="C78" s="228">
        <f>(C77/F77)*100</f>
        <v>16.531165311653119</v>
      </c>
      <c r="D78" s="228">
        <f>(D77/F77)*100</f>
        <v>83.468834688346888</v>
      </c>
      <c r="E78" s="228"/>
      <c r="F78" s="168"/>
      <c r="G78" s="108"/>
      <c r="H78" s="4"/>
    </row>
    <row r="79" spans="1:8" x14ac:dyDescent="0.2">
      <c r="B79" s="4"/>
      <c r="C79" s="4"/>
      <c r="D79" s="4"/>
      <c r="E79" s="4"/>
      <c r="F79" s="4"/>
      <c r="G79" s="4"/>
      <c r="H79" s="4"/>
    </row>
    <row r="80" spans="1:8" x14ac:dyDescent="0.2">
      <c r="B80" s="4"/>
      <c r="C80" s="4"/>
      <c r="D80" s="4"/>
      <c r="E80" s="4"/>
      <c r="F80" s="4"/>
      <c r="G80" s="4"/>
      <c r="H80" s="4"/>
    </row>
    <row r="81" spans="2:8" x14ac:dyDescent="0.2">
      <c r="B81" s="4"/>
      <c r="C81" s="4"/>
      <c r="D81" s="4"/>
      <c r="E81" s="4"/>
      <c r="F81" s="4"/>
      <c r="G81" s="4"/>
      <c r="H81" s="4"/>
    </row>
    <row r="82" spans="2:8" x14ac:dyDescent="0.2">
      <c r="B82" s="4"/>
      <c r="C82" s="4"/>
      <c r="D82" s="4"/>
      <c r="E82" s="4"/>
      <c r="F82" s="4"/>
      <c r="G82" s="4"/>
      <c r="H82" s="4"/>
    </row>
    <row r="83" spans="2:8" x14ac:dyDescent="0.2">
      <c r="B83" s="4"/>
      <c r="C83" s="4"/>
      <c r="D83" s="4"/>
      <c r="E83" s="4"/>
      <c r="F83" s="4"/>
      <c r="G83" s="4"/>
      <c r="H83" s="4"/>
    </row>
  </sheetData>
  <phoneticPr fontId="4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7"/>
  <sheetViews>
    <sheetView topLeftCell="S1" workbookViewId="0">
      <selection activeCell="AC14" sqref="AC14"/>
    </sheetView>
  </sheetViews>
  <sheetFormatPr defaultRowHeight="12.75" x14ac:dyDescent="0.2"/>
  <cols>
    <col min="1" max="1" width="40.5703125" customWidth="1"/>
    <col min="2" max="2" width="25.7109375" customWidth="1"/>
    <col min="3" max="3" width="30.7109375" customWidth="1"/>
    <col min="4" max="4" width="40.7109375" customWidth="1"/>
    <col min="5" max="5" width="25.7109375" customWidth="1"/>
    <col min="6" max="6" width="30.7109375" customWidth="1"/>
    <col min="7" max="7" width="40.7109375" customWidth="1"/>
    <col min="8" max="8" width="25.7109375" customWidth="1"/>
    <col min="9" max="9" width="30.7109375" customWidth="1"/>
    <col min="10" max="10" width="40.7109375" customWidth="1"/>
    <col min="11" max="11" width="25.7109375" customWidth="1"/>
    <col min="12" max="12" width="30.7109375" customWidth="1"/>
    <col min="13" max="13" width="40.5703125" customWidth="1"/>
    <col min="14" max="14" width="25.7109375" customWidth="1"/>
    <col min="15" max="15" width="30.7109375" customWidth="1"/>
    <col min="16" max="16" width="40.7109375" customWidth="1"/>
    <col min="17" max="17" width="25.7109375" customWidth="1"/>
    <col min="18" max="18" width="30.7109375" customWidth="1"/>
    <col min="19" max="19" width="40.7109375" customWidth="1"/>
    <col min="20" max="20" width="25.7109375" customWidth="1"/>
    <col min="21" max="21" width="30.7109375" customWidth="1"/>
    <col min="22" max="22" width="40.7109375" customWidth="1"/>
    <col min="23" max="23" width="25.7109375" customWidth="1"/>
    <col min="24" max="24" width="30.7109375" customWidth="1"/>
    <col min="25" max="25" width="40.7109375" customWidth="1"/>
    <col min="26" max="26" width="25.5703125" customWidth="1"/>
    <col min="27" max="27" width="30.7109375" customWidth="1"/>
  </cols>
  <sheetData>
    <row r="1" spans="1:28" x14ac:dyDescent="0.2">
      <c r="B1" s="29" t="s">
        <v>1616</v>
      </c>
    </row>
    <row r="2" spans="1:28" x14ac:dyDescent="0.2">
      <c r="A2" s="320" t="s">
        <v>1636</v>
      </c>
      <c r="B2" s="321"/>
      <c r="C2" s="322"/>
      <c r="D2" s="320" t="s">
        <v>1639</v>
      </c>
      <c r="E2" s="321"/>
      <c r="F2" s="322"/>
      <c r="G2" s="320" t="s">
        <v>1653</v>
      </c>
      <c r="H2" s="321"/>
      <c r="I2" s="322"/>
      <c r="J2" s="320" t="s">
        <v>1654</v>
      </c>
      <c r="K2" s="321"/>
      <c r="L2" s="322"/>
      <c r="M2" s="320" t="s">
        <v>1655</v>
      </c>
      <c r="N2" s="321"/>
      <c r="O2" s="322"/>
      <c r="P2" s="320" t="s">
        <v>1652</v>
      </c>
      <c r="Q2" s="321"/>
      <c r="R2" s="322"/>
      <c r="S2" s="320" t="s">
        <v>1651</v>
      </c>
      <c r="T2" s="321"/>
      <c r="U2" s="322"/>
      <c r="V2" s="320" t="s">
        <v>1650</v>
      </c>
      <c r="W2" s="321"/>
      <c r="X2" s="322"/>
      <c r="Y2" s="320" t="s">
        <v>1657</v>
      </c>
      <c r="Z2" s="321"/>
      <c r="AA2" s="322"/>
      <c r="AB2" s="29" t="s">
        <v>1658</v>
      </c>
    </row>
    <row r="3" spans="1:28" ht="13.5" thickBot="1" x14ac:dyDescent="0.25">
      <c r="A3" s="315" t="s">
        <v>1637</v>
      </c>
      <c r="B3" s="315" t="s">
        <v>1634</v>
      </c>
      <c r="C3" s="315" t="s">
        <v>1633</v>
      </c>
      <c r="D3" s="315" t="s">
        <v>1635</v>
      </c>
      <c r="E3" s="315" t="s">
        <v>1634</v>
      </c>
      <c r="F3" s="315" t="s">
        <v>1633</v>
      </c>
      <c r="G3" s="315" t="s">
        <v>1635</v>
      </c>
      <c r="H3" s="315" t="s">
        <v>1634</v>
      </c>
      <c r="I3" s="315" t="s">
        <v>1633</v>
      </c>
      <c r="J3" s="315" t="s">
        <v>1635</v>
      </c>
      <c r="K3" s="315" t="s">
        <v>1634</v>
      </c>
      <c r="L3" s="315" t="s">
        <v>1633</v>
      </c>
      <c r="M3" s="315" t="s">
        <v>1635</v>
      </c>
      <c r="N3" s="315" t="s">
        <v>1634</v>
      </c>
      <c r="O3" s="315" t="s">
        <v>1633</v>
      </c>
      <c r="P3" s="315" t="s">
        <v>1635</v>
      </c>
      <c r="Q3" s="315" t="s">
        <v>1634</v>
      </c>
      <c r="R3" s="315" t="s">
        <v>1633</v>
      </c>
      <c r="S3" s="315" t="s">
        <v>1635</v>
      </c>
      <c r="T3" s="315" t="s">
        <v>1634</v>
      </c>
      <c r="U3" s="315" t="s">
        <v>1633</v>
      </c>
      <c r="V3" s="314" t="s">
        <v>1635</v>
      </c>
      <c r="W3" s="314" t="s">
        <v>1634</v>
      </c>
      <c r="X3" s="314" t="s">
        <v>1633</v>
      </c>
      <c r="Y3" s="315" t="s">
        <v>1635</v>
      </c>
      <c r="Z3" s="315" t="s">
        <v>1634</v>
      </c>
      <c r="AA3" s="315" t="s">
        <v>1633</v>
      </c>
      <c r="AB3" s="27" t="s">
        <v>1659</v>
      </c>
    </row>
    <row r="4" spans="1:28" ht="13.5" thickTop="1" x14ac:dyDescent="0.2">
      <c r="A4" s="51">
        <v>6</v>
      </c>
      <c r="B4" s="387">
        <f>C4/48</f>
        <v>0.125</v>
      </c>
      <c r="C4" s="388">
        <v>6</v>
      </c>
      <c r="D4" s="35">
        <v>60</v>
      </c>
      <c r="E4" s="392">
        <f>F4/276</f>
        <v>1.0869565217391304E-2</v>
      </c>
      <c r="F4" s="35">
        <v>3</v>
      </c>
      <c r="G4" s="51">
        <v>54</v>
      </c>
      <c r="H4" s="432">
        <f>(I4/268)</f>
        <v>0.11194029850746269</v>
      </c>
      <c r="I4" s="51">
        <v>30</v>
      </c>
      <c r="J4" s="51">
        <v>31</v>
      </c>
      <c r="K4" s="429">
        <f>L4/1367</f>
        <v>7.3152889539136799E-4</v>
      </c>
      <c r="L4" s="439">
        <v>1</v>
      </c>
      <c r="M4" s="51">
        <v>208</v>
      </c>
      <c r="N4" s="432">
        <f>O4/6190</f>
        <v>3.2310177705977385E-4</v>
      </c>
      <c r="O4" s="51">
        <v>2</v>
      </c>
      <c r="P4" s="51">
        <v>18</v>
      </c>
      <c r="Q4" s="432">
        <f>R4/109</f>
        <v>9.1743119266055051E-3</v>
      </c>
      <c r="R4" s="51">
        <v>1</v>
      </c>
      <c r="S4" s="143">
        <v>44</v>
      </c>
      <c r="T4" s="444">
        <f>U4/2005</f>
        <v>1.99501246882793E-3</v>
      </c>
      <c r="U4" s="143">
        <v>4</v>
      </c>
      <c r="V4" s="265">
        <v>67</v>
      </c>
      <c r="W4" s="445">
        <f>X4/789</f>
        <v>2.5348542458808617E-3</v>
      </c>
      <c r="X4" s="265">
        <v>2</v>
      </c>
      <c r="Y4" s="51">
        <v>93</v>
      </c>
      <c r="Z4" s="432">
        <f>AA4/(343)</f>
        <v>0.11078717201166181</v>
      </c>
      <c r="AA4" s="51">
        <v>38</v>
      </c>
      <c r="AB4" s="27"/>
    </row>
    <row r="5" spans="1:28" x14ac:dyDescent="0.2">
      <c r="A5" s="58">
        <v>17</v>
      </c>
      <c r="B5" s="389">
        <f>(C5/48)+B4</f>
        <v>0.47916666666666669</v>
      </c>
      <c r="C5" s="293">
        <v>17</v>
      </c>
      <c r="D5" s="36">
        <v>78</v>
      </c>
      <c r="E5" s="393">
        <f>(F5/276)+E4</f>
        <v>5.0724637681159417E-2</v>
      </c>
      <c r="F5" s="36">
        <v>11</v>
      </c>
      <c r="G5" s="58">
        <v>140</v>
      </c>
      <c r="H5" s="433">
        <f>(I5/268)+H4</f>
        <v>0.27611940298507465</v>
      </c>
      <c r="I5" s="58">
        <v>44</v>
      </c>
      <c r="J5" s="58">
        <v>35</v>
      </c>
      <c r="K5" s="430">
        <f>(L5/1367)+K4</f>
        <v>2.926115581565472E-3</v>
      </c>
      <c r="L5" s="246">
        <v>3</v>
      </c>
      <c r="M5" s="58">
        <v>3</v>
      </c>
      <c r="N5" s="433">
        <f>(O5/6190)+N4</f>
        <v>6.462035541195477E-4</v>
      </c>
      <c r="O5" s="58">
        <v>2</v>
      </c>
      <c r="P5" s="58">
        <v>20</v>
      </c>
      <c r="Q5" s="433">
        <f>(R5/109)+Q4</f>
        <v>6.4220183486238536E-2</v>
      </c>
      <c r="R5" s="58">
        <v>6</v>
      </c>
      <c r="S5" s="143">
        <v>61</v>
      </c>
      <c r="T5" s="444">
        <f>(U5/2005) + T4</f>
        <v>4.9875311720698253E-3</v>
      </c>
      <c r="U5" s="143">
        <v>6</v>
      </c>
      <c r="V5" s="58">
        <v>56</v>
      </c>
      <c r="W5" s="430">
        <f>(X5/789)+W4</f>
        <v>5.0697084917617234E-3</v>
      </c>
      <c r="X5" s="58">
        <v>2</v>
      </c>
      <c r="Y5" s="58">
        <v>38</v>
      </c>
      <c r="Z5" s="433">
        <f>(AA5/343)+Z4</f>
        <v>0.35276967930029157</v>
      </c>
      <c r="AA5" s="58">
        <v>83</v>
      </c>
    </row>
    <row r="6" spans="1:28" x14ac:dyDescent="0.2">
      <c r="A6" s="149">
        <v>25</v>
      </c>
      <c r="B6" s="390">
        <f>(C6/48)+B5</f>
        <v>1</v>
      </c>
      <c r="C6" s="355">
        <v>25</v>
      </c>
      <c r="D6" s="36">
        <v>18</v>
      </c>
      <c r="E6" s="393">
        <f t="shared" ref="E6:E13" si="0">(F6/276)+E5</f>
        <v>9.420289855072464E-2</v>
      </c>
      <c r="F6" s="36">
        <v>12</v>
      </c>
      <c r="G6" s="58">
        <v>30</v>
      </c>
      <c r="H6" s="433">
        <f t="shared" ref="H6:H7" si="1">(I6/268)+H5</f>
        <v>0.47761194029850751</v>
      </c>
      <c r="I6" s="58">
        <v>54</v>
      </c>
      <c r="J6" s="58">
        <v>28</v>
      </c>
      <c r="K6" s="430">
        <f t="shared" ref="K6:K54" si="2">(L6/1367)+K5</f>
        <v>5.8522311631309439E-3</v>
      </c>
      <c r="L6" s="246">
        <v>4</v>
      </c>
      <c r="M6" s="58">
        <v>56</v>
      </c>
      <c r="N6" s="433">
        <f t="shared" ref="N6:N69" si="3">(O6/6190)+N5</f>
        <v>9.6930533117932155E-4</v>
      </c>
      <c r="O6" s="58">
        <v>2</v>
      </c>
      <c r="P6" s="58">
        <v>16</v>
      </c>
      <c r="Q6" s="433">
        <f t="shared" ref="Q6:Q10" si="4">(R6/109)+Q5</f>
        <v>0.21100917431192662</v>
      </c>
      <c r="R6" s="58">
        <v>16</v>
      </c>
      <c r="S6" s="143">
        <v>28</v>
      </c>
      <c r="T6" s="444">
        <f t="shared" ref="T6:T29" si="5">(U6/2005) + T5</f>
        <v>9.4763092269326693E-3</v>
      </c>
      <c r="U6" s="143">
        <v>9</v>
      </c>
      <c r="V6" s="58">
        <v>48</v>
      </c>
      <c r="W6" s="430">
        <f t="shared" ref="W6:W48" si="6">(X6/789)+W5</f>
        <v>8.8719898605830166E-3</v>
      </c>
      <c r="X6" s="58">
        <v>3</v>
      </c>
      <c r="Y6" s="58">
        <v>83</v>
      </c>
      <c r="Z6" s="433">
        <f t="shared" ref="Z6:Z7" si="7">(AA6/343)+Z5</f>
        <v>0.62390670553935856</v>
      </c>
      <c r="AA6" s="58">
        <v>93</v>
      </c>
    </row>
    <row r="7" spans="1:28" x14ac:dyDescent="0.2">
      <c r="A7" s="402" t="s">
        <v>1638</v>
      </c>
      <c r="B7" s="436" t="s">
        <v>1</v>
      </c>
      <c r="C7" s="438">
        <f>SUM(C4:C6)</f>
        <v>48</v>
      </c>
      <c r="D7" s="36">
        <v>17</v>
      </c>
      <c r="E7" s="393">
        <f t="shared" si="0"/>
        <v>0.15579710144927536</v>
      </c>
      <c r="F7" s="36">
        <v>17</v>
      </c>
      <c r="G7" s="149">
        <v>44</v>
      </c>
      <c r="H7" s="434">
        <f t="shared" si="1"/>
        <v>1</v>
      </c>
      <c r="I7" s="149">
        <v>140</v>
      </c>
      <c r="J7" s="58">
        <v>12</v>
      </c>
      <c r="K7" s="430">
        <f t="shared" si="2"/>
        <v>8.778346744696415E-3</v>
      </c>
      <c r="L7" s="246">
        <v>4</v>
      </c>
      <c r="M7" s="58">
        <v>83</v>
      </c>
      <c r="N7" s="433">
        <f t="shared" si="3"/>
        <v>1.4539579967689823E-3</v>
      </c>
      <c r="O7" s="58">
        <v>3</v>
      </c>
      <c r="P7" s="58">
        <v>20</v>
      </c>
      <c r="Q7" s="433">
        <f t="shared" si="4"/>
        <v>0.37614678899082571</v>
      </c>
      <c r="R7" s="58">
        <v>18</v>
      </c>
      <c r="S7" s="143">
        <v>14</v>
      </c>
      <c r="T7" s="444">
        <f t="shared" si="5"/>
        <v>1.4962593516209478E-2</v>
      </c>
      <c r="U7" s="143">
        <v>11</v>
      </c>
      <c r="V7" s="58">
        <v>62</v>
      </c>
      <c r="W7" s="430">
        <f t="shared" si="6"/>
        <v>1.2674271229404309E-2</v>
      </c>
      <c r="X7" s="58">
        <v>3</v>
      </c>
      <c r="Y7" s="149">
        <v>129</v>
      </c>
      <c r="Z7" s="434">
        <f t="shared" si="7"/>
        <v>1</v>
      </c>
      <c r="AA7" s="149">
        <v>129</v>
      </c>
    </row>
    <row r="8" spans="1:28" x14ac:dyDescent="0.2">
      <c r="A8" s="3"/>
      <c r="B8" s="33"/>
      <c r="C8" s="5"/>
      <c r="D8" s="36">
        <v>19</v>
      </c>
      <c r="E8" s="393">
        <f t="shared" si="0"/>
        <v>0.22101449275362317</v>
      </c>
      <c r="F8" s="36">
        <v>18</v>
      </c>
      <c r="G8" s="402" t="s">
        <v>1638</v>
      </c>
      <c r="H8" s="436" t="s">
        <v>1</v>
      </c>
      <c r="I8" s="438">
        <f>SUM(I3:I7)</f>
        <v>268</v>
      </c>
      <c r="J8" s="58">
        <v>46</v>
      </c>
      <c r="K8" s="430">
        <f t="shared" si="2"/>
        <v>1.1704462326261888E-2</v>
      </c>
      <c r="L8" s="246">
        <v>4</v>
      </c>
      <c r="M8" s="58">
        <v>29</v>
      </c>
      <c r="N8" s="433">
        <f t="shared" si="3"/>
        <v>1.9386106623586431E-3</v>
      </c>
      <c r="O8" s="58">
        <v>3</v>
      </c>
      <c r="P8" s="58">
        <v>1</v>
      </c>
      <c r="Q8" s="433">
        <f t="shared" si="4"/>
        <v>0.55963302752293576</v>
      </c>
      <c r="R8" s="58">
        <v>20</v>
      </c>
      <c r="S8" s="143">
        <v>11</v>
      </c>
      <c r="T8" s="444">
        <f t="shared" si="5"/>
        <v>2.0448877805486286E-2</v>
      </c>
      <c r="U8" s="143">
        <v>11</v>
      </c>
      <c r="V8" s="58">
        <v>6</v>
      </c>
      <c r="W8" s="430">
        <f t="shared" si="6"/>
        <v>1.6476552598225603E-2</v>
      </c>
      <c r="X8" s="58">
        <v>3</v>
      </c>
      <c r="Y8" s="402" t="s">
        <v>1638</v>
      </c>
      <c r="Z8" s="391" t="s">
        <v>1</v>
      </c>
      <c r="AA8" s="435">
        <f>SUM(AA4:AA7)</f>
        <v>343</v>
      </c>
    </row>
    <row r="9" spans="1:28" x14ac:dyDescent="0.2">
      <c r="A9" s="3"/>
      <c r="B9" s="3"/>
      <c r="C9" s="5"/>
      <c r="D9" s="36">
        <v>27</v>
      </c>
      <c r="E9" s="393">
        <f t="shared" si="0"/>
        <v>0.28985507246376807</v>
      </c>
      <c r="F9" s="421">
        <v>19</v>
      </c>
      <c r="G9" s="427"/>
      <c r="H9" s="422"/>
      <c r="I9" s="423"/>
      <c r="J9" s="58">
        <v>29</v>
      </c>
      <c r="K9" s="430">
        <f t="shared" si="2"/>
        <v>1.5362106803218728E-2</v>
      </c>
      <c r="L9" s="246">
        <v>5</v>
      </c>
      <c r="M9" s="58">
        <v>17</v>
      </c>
      <c r="N9" s="433">
        <f t="shared" si="3"/>
        <v>2.4232633279483036E-3</v>
      </c>
      <c r="O9" s="58">
        <v>3</v>
      </c>
      <c r="P9" s="59">
        <v>28</v>
      </c>
      <c r="Q9" s="433">
        <f t="shared" si="4"/>
        <v>0.74311926605504586</v>
      </c>
      <c r="R9" s="58">
        <v>20</v>
      </c>
      <c r="S9" s="143">
        <v>14</v>
      </c>
      <c r="T9" s="444">
        <f t="shared" si="5"/>
        <v>2.7431421446384042E-2</v>
      </c>
      <c r="U9" s="143">
        <v>14</v>
      </c>
      <c r="V9" s="58">
        <v>37</v>
      </c>
      <c r="W9" s="430">
        <f t="shared" si="6"/>
        <v>2.0278833967046897E-2</v>
      </c>
      <c r="X9" s="58">
        <v>3</v>
      </c>
      <c r="Y9" s="3"/>
      <c r="Z9" s="4"/>
      <c r="AA9" s="5"/>
    </row>
    <row r="10" spans="1:28" x14ac:dyDescent="0.2">
      <c r="A10" s="3"/>
      <c r="B10" s="3"/>
      <c r="C10" s="5"/>
      <c r="D10" s="36">
        <v>11</v>
      </c>
      <c r="E10" s="393">
        <f t="shared" si="0"/>
        <v>0.3876811594202898</v>
      </c>
      <c r="F10" s="421">
        <v>27</v>
      </c>
      <c r="G10" s="3"/>
      <c r="H10" s="4"/>
      <c r="I10" s="4"/>
      <c r="J10" s="58">
        <v>25</v>
      </c>
      <c r="K10" s="430">
        <f t="shared" si="2"/>
        <v>1.9019751280175568E-2</v>
      </c>
      <c r="L10" s="246">
        <v>5</v>
      </c>
      <c r="M10" s="58">
        <v>54</v>
      </c>
      <c r="N10" s="433">
        <f t="shared" si="3"/>
        <v>2.9079159935379642E-3</v>
      </c>
      <c r="O10" s="58">
        <v>3</v>
      </c>
      <c r="P10" s="65">
        <v>6</v>
      </c>
      <c r="Q10" s="433">
        <f t="shared" si="4"/>
        <v>1</v>
      </c>
      <c r="R10" s="149">
        <v>28</v>
      </c>
      <c r="S10" s="143">
        <v>11</v>
      </c>
      <c r="T10" s="444">
        <f t="shared" si="5"/>
        <v>3.4413965087281798E-2</v>
      </c>
      <c r="U10" s="143">
        <v>14</v>
      </c>
      <c r="V10" s="58">
        <v>6</v>
      </c>
      <c r="W10" s="430">
        <f t="shared" si="6"/>
        <v>2.5348542458808621E-2</v>
      </c>
      <c r="X10" s="58">
        <v>4</v>
      </c>
      <c r="Y10" s="3"/>
      <c r="Z10" s="4"/>
      <c r="AA10" s="5"/>
    </row>
    <row r="11" spans="1:28" x14ac:dyDescent="0.2">
      <c r="A11" s="3"/>
      <c r="B11" s="3"/>
      <c r="C11" s="5"/>
      <c r="D11" s="36">
        <v>3</v>
      </c>
      <c r="E11" s="393">
        <f t="shared" si="0"/>
        <v>0.49999999999999994</v>
      </c>
      <c r="F11" s="421">
        <v>31</v>
      </c>
      <c r="G11" s="3"/>
      <c r="H11" s="4"/>
      <c r="I11" s="4"/>
      <c r="J11" s="58">
        <v>77</v>
      </c>
      <c r="K11" s="430">
        <f t="shared" si="2"/>
        <v>2.2677395757132408E-2</v>
      </c>
      <c r="L11" s="246">
        <v>5</v>
      </c>
      <c r="M11" s="58">
        <v>9</v>
      </c>
      <c r="N11" s="433">
        <f t="shared" si="3"/>
        <v>3.3925686591276248E-3</v>
      </c>
      <c r="O11" s="58">
        <v>3</v>
      </c>
      <c r="P11" s="402" t="s">
        <v>1638</v>
      </c>
      <c r="Q11" s="436" t="s">
        <v>1</v>
      </c>
      <c r="R11" s="437">
        <f>SUM(R4:R10)</f>
        <v>109</v>
      </c>
      <c r="S11" s="143">
        <v>6</v>
      </c>
      <c r="T11" s="444">
        <f t="shared" si="5"/>
        <v>4.488778054862843E-2</v>
      </c>
      <c r="U11" s="143">
        <v>21</v>
      </c>
      <c r="V11" s="58">
        <v>6</v>
      </c>
      <c r="W11" s="430">
        <f t="shared" si="6"/>
        <v>3.0418250950570346E-2</v>
      </c>
      <c r="X11" s="58">
        <v>4</v>
      </c>
      <c r="Y11" s="3"/>
      <c r="Z11" s="4"/>
      <c r="AA11" s="5"/>
    </row>
    <row r="12" spans="1:28" x14ac:dyDescent="0.2">
      <c r="A12" s="3"/>
      <c r="B12" s="3"/>
      <c r="C12" s="5"/>
      <c r="D12" s="36">
        <v>12</v>
      </c>
      <c r="E12" s="393">
        <f t="shared" si="0"/>
        <v>0.71739130434782605</v>
      </c>
      <c r="F12" s="421">
        <v>60</v>
      </c>
      <c r="G12" s="3"/>
      <c r="H12" s="4"/>
      <c r="I12" s="4"/>
      <c r="J12" s="58">
        <v>17</v>
      </c>
      <c r="K12" s="430">
        <f t="shared" si="2"/>
        <v>2.6335040234089249E-2</v>
      </c>
      <c r="L12" s="246">
        <v>5</v>
      </c>
      <c r="M12" s="58">
        <v>3</v>
      </c>
      <c r="N12" s="433">
        <f t="shared" si="3"/>
        <v>3.8772213247172853E-3</v>
      </c>
      <c r="O12" s="58">
        <v>3</v>
      </c>
      <c r="P12" s="427"/>
      <c r="Q12" s="422"/>
      <c r="R12" s="428"/>
      <c r="S12" s="143">
        <v>4</v>
      </c>
      <c r="T12" s="444">
        <f t="shared" si="5"/>
        <v>5.6857855361596009E-2</v>
      </c>
      <c r="U12" s="143">
        <v>24</v>
      </c>
      <c r="V12" s="58">
        <v>25</v>
      </c>
      <c r="W12" s="430">
        <f t="shared" si="6"/>
        <v>3.5487959442332066E-2</v>
      </c>
      <c r="X12" s="58">
        <v>4</v>
      </c>
      <c r="Y12" s="3"/>
      <c r="Z12" s="4"/>
      <c r="AA12" s="5"/>
    </row>
    <row r="13" spans="1:28" x14ac:dyDescent="0.2">
      <c r="A13" s="3"/>
      <c r="B13" s="3"/>
      <c r="C13" s="5"/>
      <c r="D13" s="312">
        <v>31</v>
      </c>
      <c r="E13" s="393">
        <f t="shared" si="0"/>
        <v>1</v>
      </c>
      <c r="F13" s="426">
        <v>78</v>
      </c>
      <c r="G13" s="3"/>
      <c r="H13" s="4"/>
      <c r="I13" s="4"/>
      <c r="J13" s="58">
        <v>46</v>
      </c>
      <c r="K13" s="430">
        <f t="shared" si="2"/>
        <v>3.0724213606437456E-2</v>
      </c>
      <c r="L13" s="246">
        <v>6</v>
      </c>
      <c r="M13" s="58">
        <v>29</v>
      </c>
      <c r="N13" s="433">
        <f t="shared" si="3"/>
        <v>4.3618739903069463E-3</v>
      </c>
      <c r="O13" s="58">
        <v>3</v>
      </c>
      <c r="P13" s="3"/>
      <c r="Q13" s="4"/>
      <c r="R13" s="5"/>
      <c r="S13" s="143">
        <v>24</v>
      </c>
      <c r="T13" s="444">
        <f t="shared" si="5"/>
        <v>6.932668329177058E-2</v>
      </c>
      <c r="U13" s="143">
        <v>25</v>
      </c>
      <c r="V13" s="58">
        <v>42</v>
      </c>
      <c r="W13" s="430">
        <f t="shared" si="6"/>
        <v>4.0557667934093787E-2</v>
      </c>
      <c r="X13" s="58">
        <v>4</v>
      </c>
      <c r="Y13" s="3"/>
      <c r="Z13" s="4"/>
      <c r="AA13" s="5"/>
    </row>
    <row r="14" spans="1:28" x14ac:dyDescent="0.2">
      <c r="A14" s="3"/>
      <c r="B14" s="3"/>
      <c r="C14" s="5"/>
      <c r="D14" s="402" t="s">
        <v>1638</v>
      </c>
      <c r="E14" s="436" t="s">
        <v>1</v>
      </c>
      <c r="F14" s="438">
        <f>SUM(F4:F13)</f>
        <v>276</v>
      </c>
      <c r="G14" s="3"/>
      <c r="H14" s="4"/>
      <c r="I14" s="4"/>
      <c r="J14" s="58">
        <v>27</v>
      </c>
      <c r="K14" s="430">
        <f t="shared" si="2"/>
        <v>3.5844915874177034E-2</v>
      </c>
      <c r="L14" s="246">
        <v>7</v>
      </c>
      <c r="M14" s="58">
        <v>150</v>
      </c>
      <c r="N14" s="433">
        <f t="shared" si="3"/>
        <v>4.8465266558966073E-3</v>
      </c>
      <c r="O14" s="58">
        <v>3</v>
      </c>
      <c r="P14" s="3"/>
      <c r="Q14" s="4"/>
      <c r="R14" s="5"/>
      <c r="S14" s="143">
        <v>36</v>
      </c>
      <c r="T14" s="444">
        <f t="shared" si="5"/>
        <v>8.3291770573566098E-2</v>
      </c>
      <c r="U14" s="143">
        <v>28</v>
      </c>
      <c r="V14" s="58">
        <v>56</v>
      </c>
      <c r="W14" s="430">
        <f t="shared" si="6"/>
        <v>4.5627376425855508E-2</v>
      </c>
      <c r="X14" s="58">
        <v>4</v>
      </c>
      <c r="Y14" s="3"/>
      <c r="Z14" s="4"/>
      <c r="AA14" s="5"/>
    </row>
    <row r="15" spans="1:28" x14ac:dyDescent="0.2">
      <c r="A15" s="3"/>
      <c r="B15" s="3"/>
      <c r="C15" s="4"/>
      <c r="D15" s="1"/>
      <c r="E15" s="33"/>
      <c r="F15" s="33"/>
      <c r="G15" s="3"/>
      <c r="H15" s="4"/>
      <c r="I15" s="4"/>
      <c r="J15" s="58">
        <v>57</v>
      </c>
      <c r="K15" s="430">
        <f t="shared" si="2"/>
        <v>4.3160204828090715E-2</v>
      </c>
      <c r="L15" s="246">
        <v>10</v>
      </c>
      <c r="M15" s="58">
        <v>99</v>
      </c>
      <c r="N15" s="433">
        <f t="shared" si="3"/>
        <v>5.3311793214862683E-3</v>
      </c>
      <c r="O15" s="58">
        <v>3</v>
      </c>
      <c r="P15" s="3"/>
      <c r="Q15" s="4"/>
      <c r="R15" s="5"/>
      <c r="S15" s="143">
        <v>41</v>
      </c>
      <c r="T15" s="444">
        <f t="shared" si="5"/>
        <v>9.9251870324189542E-2</v>
      </c>
      <c r="U15" s="143">
        <v>32</v>
      </c>
      <c r="V15" s="58">
        <v>9</v>
      </c>
      <c r="W15" s="430">
        <f t="shared" si="6"/>
        <v>5.0697084917617229E-2</v>
      </c>
      <c r="X15" s="58">
        <v>4</v>
      </c>
      <c r="Y15" s="3"/>
      <c r="Z15" s="4"/>
      <c r="AA15" s="5"/>
    </row>
    <row r="16" spans="1:28" x14ac:dyDescent="0.2">
      <c r="A16" s="3"/>
      <c r="B16" s="3"/>
      <c r="C16" s="4"/>
      <c r="D16" s="3"/>
      <c r="E16" s="4"/>
      <c r="F16" s="4"/>
      <c r="G16" s="3"/>
      <c r="H16" s="4"/>
      <c r="I16" s="4"/>
      <c r="J16" s="58">
        <v>19</v>
      </c>
      <c r="K16" s="430">
        <f t="shared" si="2"/>
        <v>5.1207022677395762E-2</v>
      </c>
      <c r="L16" s="246">
        <v>11</v>
      </c>
      <c r="M16" s="58">
        <v>51</v>
      </c>
      <c r="N16" s="433">
        <f t="shared" si="3"/>
        <v>5.8158319870759293E-3</v>
      </c>
      <c r="O16" s="58">
        <v>3</v>
      </c>
      <c r="P16" s="3"/>
      <c r="Q16" s="4"/>
      <c r="R16" s="5"/>
      <c r="S16" s="143">
        <v>50</v>
      </c>
      <c r="T16" s="444">
        <f t="shared" si="5"/>
        <v>0.11720698254364091</v>
      </c>
      <c r="U16" s="143">
        <v>36</v>
      </c>
      <c r="V16" s="58">
        <v>15</v>
      </c>
      <c r="W16" s="430">
        <f t="shared" si="6"/>
        <v>5.703422053231938E-2</v>
      </c>
      <c r="X16" s="58">
        <v>5</v>
      </c>
      <c r="Y16" s="3"/>
      <c r="Z16" s="4"/>
      <c r="AA16" s="5"/>
    </row>
    <row r="17" spans="1:27" x14ac:dyDescent="0.2">
      <c r="A17" s="3"/>
      <c r="B17" s="3"/>
      <c r="C17" s="4"/>
      <c r="D17" s="3"/>
      <c r="E17" s="4"/>
      <c r="F17" s="4"/>
      <c r="G17" s="3"/>
      <c r="H17" s="4"/>
      <c r="I17" s="4"/>
      <c r="J17" s="58">
        <v>11</v>
      </c>
      <c r="K17" s="430">
        <f t="shared" si="2"/>
        <v>5.925384052670081E-2</v>
      </c>
      <c r="L17" s="246">
        <v>11</v>
      </c>
      <c r="M17" s="58">
        <v>18</v>
      </c>
      <c r="N17" s="433">
        <f t="shared" si="3"/>
        <v>6.3004846526655903E-3</v>
      </c>
      <c r="O17" s="58">
        <v>3</v>
      </c>
      <c r="P17" s="3"/>
      <c r="Q17" s="4"/>
      <c r="R17" s="5"/>
      <c r="S17" s="143">
        <v>405</v>
      </c>
      <c r="T17" s="444">
        <f t="shared" si="5"/>
        <v>0.13765586034912719</v>
      </c>
      <c r="U17" s="143">
        <v>41</v>
      </c>
      <c r="V17" s="58">
        <v>58</v>
      </c>
      <c r="W17" s="430">
        <f t="shared" si="6"/>
        <v>6.4638783269961961E-2</v>
      </c>
      <c r="X17" s="58">
        <v>6</v>
      </c>
      <c r="Y17" s="3"/>
      <c r="Z17" s="4"/>
      <c r="AA17" s="5"/>
    </row>
    <row r="18" spans="1:27" x14ac:dyDescent="0.2">
      <c r="A18" s="3"/>
      <c r="B18" s="3"/>
      <c r="C18" s="4"/>
      <c r="D18" s="3"/>
      <c r="E18" s="4"/>
      <c r="F18" s="4"/>
      <c r="G18" s="3"/>
      <c r="H18" s="4"/>
      <c r="I18" s="4"/>
      <c r="J18" s="58">
        <v>73</v>
      </c>
      <c r="K18" s="430">
        <f t="shared" si="2"/>
        <v>6.7300658376005851E-2</v>
      </c>
      <c r="L18" s="246">
        <v>11</v>
      </c>
      <c r="M18" s="58">
        <v>4</v>
      </c>
      <c r="N18" s="433">
        <f t="shared" si="3"/>
        <v>6.946688206785138E-3</v>
      </c>
      <c r="O18" s="58">
        <v>4</v>
      </c>
      <c r="P18" s="3"/>
      <c r="Q18" s="4"/>
      <c r="R18" s="5"/>
      <c r="S18" s="143">
        <v>9</v>
      </c>
      <c r="T18" s="444">
        <f t="shared" si="5"/>
        <v>0.15960099750623441</v>
      </c>
      <c r="U18" s="143">
        <v>44</v>
      </c>
      <c r="V18" s="58">
        <v>26</v>
      </c>
      <c r="W18" s="430">
        <f t="shared" si="6"/>
        <v>7.2243346007604542E-2</v>
      </c>
      <c r="X18" s="58">
        <v>6</v>
      </c>
      <c r="Y18" s="3"/>
      <c r="Z18" s="4"/>
      <c r="AA18" s="5"/>
    </row>
    <row r="19" spans="1:27" x14ac:dyDescent="0.2">
      <c r="A19" s="3"/>
      <c r="B19" s="3"/>
      <c r="C19" s="4"/>
      <c r="D19" s="3"/>
      <c r="E19" s="4"/>
      <c r="F19" s="4"/>
      <c r="G19" s="3"/>
      <c r="H19" s="4"/>
      <c r="I19" s="4"/>
      <c r="J19" s="58">
        <v>10</v>
      </c>
      <c r="K19" s="430">
        <f t="shared" si="2"/>
        <v>7.6079005120702259E-2</v>
      </c>
      <c r="L19" s="246">
        <v>12</v>
      </c>
      <c r="M19" s="58">
        <v>7</v>
      </c>
      <c r="N19" s="433">
        <f t="shared" si="3"/>
        <v>7.5928917609046857E-3</v>
      </c>
      <c r="O19" s="58">
        <v>4</v>
      </c>
      <c r="P19" s="3"/>
      <c r="Q19" s="4"/>
      <c r="R19" s="5"/>
      <c r="S19" s="143">
        <v>51</v>
      </c>
      <c r="T19" s="444">
        <f t="shared" si="5"/>
        <v>0.18204488778054861</v>
      </c>
      <c r="U19" s="143">
        <v>45</v>
      </c>
      <c r="V19" s="58">
        <v>2</v>
      </c>
      <c r="W19" s="430">
        <f t="shared" si="6"/>
        <v>7.9847908745247123E-2</v>
      </c>
      <c r="X19" s="58">
        <v>6</v>
      </c>
      <c r="Y19" s="3"/>
      <c r="Z19" s="4"/>
      <c r="AA19" s="5"/>
    </row>
    <row r="20" spans="1:27" x14ac:dyDescent="0.2">
      <c r="A20" s="3"/>
      <c r="B20" s="3"/>
      <c r="C20" s="4"/>
      <c r="D20" s="3"/>
      <c r="E20" s="4"/>
      <c r="F20" s="4"/>
      <c r="G20" s="3"/>
      <c r="H20" s="4"/>
      <c r="I20" s="4"/>
      <c r="J20" s="58">
        <v>69</v>
      </c>
      <c r="K20" s="430">
        <f t="shared" si="2"/>
        <v>8.4857351865398667E-2</v>
      </c>
      <c r="L20" s="246">
        <v>12</v>
      </c>
      <c r="M20" s="58">
        <v>30</v>
      </c>
      <c r="N20" s="433">
        <f t="shared" si="3"/>
        <v>8.2390953150242342E-3</v>
      </c>
      <c r="O20" s="58">
        <v>4</v>
      </c>
      <c r="P20" s="3"/>
      <c r="Q20" s="4"/>
      <c r="R20" s="5"/>
      <c r="S20" s="143">
        <v>52</v>
      </c>
      <c r="T20" s="444">
        <f t="shared" si="5"/>
        <v>0.20548628428927679</v>
      </c>
      <c r="U20" s="143">
        <v>47</v>
      </c>
      <c r="V20" s="58">
        <v>24</v>
      </c>
      <c r="W20" s="430">
        <f t="shared" si="6"/>
        <v>8.7452471482889704E-2</v>
      </c>
      <c r="X20" s="58">
        <v>6</v>
      </c>
      <c r="Y20" s="3"/>
      <c r="Z20" s="4"/>
      <c r="AA20" s="5"/>
    </row>
    <row r="21" spans="1:27" x14ac:dyDescent="0.2">
      <c r="A21" s="3"/>
      <c r="B21" s="3"/>
      <c r="C21" s="4"/>
      <c r="D21" s="3"/>
      <c r="E21" s="4"/>
      <c r="F21" s="4"/>
      <c r="G21" s="3"/>
      <c r="H21" s="4"/>
      <c r="I21" s="4"/>
      <c r="J21" s="58">
        <v>55</v>
      </c>
      <c r="K21" s="430">
        <f t="shared" si="2"/>
        <v>9.4367227505486456E-2</v>
      </c>
      <c r="L21" s="246">
        <v>13</v>
      </c>
      <c r="M21" s="58">
        <v>2</v>
      </c>
      <c r="N21" s="433">
        <f t="shared" si="3"/>
        <v>9.0468497576736695E-3</v>
      </c>
      <c r="O21" s="58">
        <v>5</v>
      </c>
      <c r="P21" s="3"/>
      <c r="Q21" s="4"/>
      <c r="R21" s="5"/>
      <c r="S21" s="143">
        <v>89</v>
      </c>
      <c r="T21" s="444">
        <f t="shared" si="5"/>
        <v>0.23042394014962592</v>
      </c>
      <c r="U21" s="143">
        <v>50</v>
      </c>
      <c r="V21" s="58">
        <v>25</v>
      </c>
      <c r="W21" s="430">
        <f t="shared" si="6"/>
        <v>9.5057034220532285E-2</v>
      </c>
      <c r="X21" s="58">
        <v>6</v>
      </c>
      <c r="Y21" s="3"/>
      <c r="Z21" s="4"/>
      <c r="AA21" s="5"/>
    </row>
    <row r="22" spans="1:27" x14ac:dyDescent="0.2">
      <c r="A22" s="3"/>
      <c r="B22" s="3"/>
      <c r="C22" s="4"/>
      <c r="D22" s="3"/>
      <c r="E22" s="4"/>
      <c r="F22" s="4"/>
      <c r="G22" s="3"/>
      <c r="H22" s="4"/>
      <c r="I22" s="4"/>
      <c r="J22" s="58">
        <v>60</v>
      </c>
      <c r="K22" s="430">
        <f t="shared" si="2"/>
        <v>0.10460863204096561</v>
      </c>
      <c r="L22" s="246">
        <v>14</v>
      </c>
      <c r="M22" s="58">
        <v>38</v>
      </c>
      <c r="N22" s="433">
        <f t="shared" si="3"/>
        <v>9.8546042003231048E-3</v>
      </c>
      <c r="O22" s="58">
        <v>5</v>
      </c>
      <c r="P22" s="3"/>
      <c r="Q22" s="4"/>
      <c r="R22" s="5"/>
      <c r="S22" s="143">
        <v>25</v>
      </c>
      <c r="T22" s="444">
        <f t="shared" si="5"/>
        <v>0.25586034912718203</v>
      </c>
      <c r="U22" s="143">
        <v>51</v>
      </c>
      <c r="V22" s="58">
        <v>10</v>
      </c>
      <c r="W22" s="430">
        <f t="shared" si="6"/>
        <v>0.10266159695817487</v>
      </c>
      <c r="X22" s="58">
        <v>6</v>
      </c>
      <c r="Y22" s="3"/>
      <c r="Z22" s="4"/>
      <c r="AA22" s="5"/>
    </row>
    <row r="23" spans="1:27" x14ac:dyDescent="0.2">
      <c r="A23" s="3"/>
      <c r="B23" s="3"/>
      <c r="C23" s="4"/>
      <c r="D23" s="3"/>
      <c r="E23" s="4"/>
      <c r="F23" s="4"/>
      <c r="G23" s="3"/>
      <c r="H23" s="4"/>
      <c r="I23" s="4"/>
      <c r="J23" s="58">
        <v>7</v>
      </c>
      <c r="K23" s="430">
        <f t="shared" si="2"/>
        <v>0.11485003657644477</v>
      </c>
      <c r="L23" s="246">
        <v>14</v>
      </c>
      <c r="M23" s="58">
        <v>31</v>
      </c>
      <c r="N23" s="433">
        <f t="shared" si="3"/>
        <v>1.066235864297254E-2</v>
      </c>
      <c r="O23" s="58">
        <v>5</v>
      </c>
      <c r="P23" s="3"/>
      <c r="Q23" s="4"/>
      <c r="R23" s="5"/>
      <c r="S23" s="143">
        <v>47</v>
      </c>
      <c r="T23" s="444">
        <f t="shared" si="5"/>
        <v>0.28179551122194513</v>
      </c>
      <c r="U23" s="143">
        <v>52</v>
      </c>
      <c r="V23" s="58">
        <v>23</v>
      </c>
      <c r="W23" s="430">
        <f t="shared" si="6"/>
        <v>0.11153358681875788</v>
      </c>
      <c r="X23" s="58">
        <v>7</v>
      </c>
      <c r="Y23" s="3"/>
      <c r="Z23" s="4"/>
      <c r="AA23" s="5"/>
    </row>
    <row r="24" spans="1:27" x14ac:dyDescent="0.2">
      <c r="A24" s="3"/>
      <c r="B24" s="3"/>
      <c r="C24" s="4"/>
      <c r="D24" s="3"/>
      <c r="E24" s="4"/>
      <c r="F24" s="4"/>
      <c r="G24" s="3"/>
      <c r="H24" s="4"/>
      <c r="I24" s="4"/>
      <c r="J24" s="58">
        <v>4</v>
      </c>
      <c r="K24" s="430">
        <f t="shared" si="2"/>
        <v>0.12655449890270665</v>
      </c>
      <c r="L24" s="246">
        <v>16</v>
      </c>
      <c r="M24" s="58">
        <v>64</v>
      </c>
      <c r="N24" s="433">
        <f t="shared" si="3"/>
        <v>1.1470113085621975E-2</v>
      </c>
      <c r="O24" s="58">
        <v>5</v>
      </c>
      <c r="P24" s="3"/>
      <c r="Q24" s="4"/>
      <c r="R24" s="5"/>
      <c r="S24" s="143">
        <v>45</v>
      </c>
      <c r="T24" s="444">
        <f t="shared" si="5"/>
        <v>0.30822942643391521</v>
      </c>
      <c r="U24" s="143">
        <v>53</v>
      </c>
      <c r="V24" s="58">
        <v>9</v>
      </c>
      <c r="W24" s="430">
        <f t="shared" si="6"/>
        <v>0.1204055766793409</v>
      </c>
      <c r="X24" s="58">
        <v>7</v>
      </c>
      <c r="Y24" s="3"/>
      <c r="Z24" s="30"/>
      <c r="AA24" s="5"/>
    </row>
    <row r="25" spans="1:27" x14ac:dyDescent="0.2">
      <c r="A25" s="3"/>
      <c r="B25" s="3"/>
      <c r="C25" s="4"/>
      <c r="D25" s="3"/>
      <c r="E25" s="4"/>
      <c r="F25" s="4"/>
      <c r="G25" s="3"/>
      <c r="H25" s="4"/>
      <c r="I25" s="4"/>
      <c r="J25" s="58">
        <v>36</v>
      </c>
      <c r="K25" s="430">
        <f t="shared" si="2"/>
        <v>0.13825896122896852</v>
      </c>
      <c r="L25" s="246">
        <v>16</v>
      </c>
      <c r="M25" s="58">
        <v>126</v>
      </c>
      <c r="N25" s="433">
        <f t="shared" si="3"/>
        <v>1.2277867528271411E-2</v>
      </c>
      <c r="O25" s="58">
        <v>5</v>
      </c>
      <c r="P25" s="3"/>
      <c r="Q25" s="4"/>
      <c r="R25" s="5"/>
      <c r="S25" s="143">
        <v>21</v>
      </c>
      <c r="T25" s="444">
        <f t="shared" si="5"/>
        <v>0.33865336658354117</v>
      </c>
      <c r="U25" s="143">
        <v>61</v>
      </c>
      <c r="V25" s="58">
        <v>12</v>
      </c>
      <c r="W25" s="430">
        <f t="shared" si="6"/>
        <v>0.13054499366286434</v>
      </c>
      <c r="X25" s="58">
        <v>8</v>
      </c>
      <c r="Y25" s="3"/>
      <c r="Z25" s="4"/>
      <c r="AA25" s="5"/>
    </row>
    <row r="26" spans="1:27" x14ac:dyDescent="0.2">
      <c r="A26" s="3"/>
      <c r="B26" s="4"/>
      <c r="C26" s="4"/>
      <c r="D26" s="3"/>
      <c r="E26" s="4"/>
      <c r="F26" s="4"/>
      <c r="G26" s="3"/>
      <c r="H26" s="4"/>
      <c r="I26" s="4"/>
      <c r="J26" s="58">
        <v>11</v>
      </c>
      <c r="K26" s="430">
        <f t="shared" si="2"/>
        <v>0.15069495245062178</v>
      </c>
      <c r="L26" s="246">
        <v>17</v>
      </c>
      <c r="M26" s="58">
        <v>73</v>
      </c>
      <c r="N26" s="433">
        <f t="shared" si="3"/>
        <v>1.3247172859450733E-2</v>
      </c>
      <c r="O26" s="58">
        <v>6</v>
      </c>
      <c r="P26" s="3"/>
      <c r="Q26" s="4"/>
      <c r="R26" s="5"/>
      <c r="S26" s="143">
        <v>53</v>
      </c>
      <c r="T26" s="444">
        <f t="shared" si="5"/>
        <v>0.38304239401496259</v>
      </c>
      <c r="U26" s="143">
        <v>89</v>
      </c>
      <c r="V26" s="58">
        <v>4</v>
      </c>
      <c r="W26" s="430">
        <f t="shared" si="6"/>
        <v>0.14068441064638779</v>
      </c>
      <c r="X26" s="58">
        <v>8</v>
      </c>
      <c r="Y26" s="3"/>
      <c r="Z26" s="4"/>
      <c r="AA26" s="5"/>
    </row>
    <row r="27" spans="1:27" x14ac:dyDescent="0.2">
      <c r="A27" s="25" t="s">
        <v>1619</v>
      </c>
      <c r="B27" s="4"/>
      <c r="C27" s="4"/>
      <c r="D27" s="3"/>
      <c r="E27" s="4"/>
      <c r="F27" s="4"/>
      <c r="G27" s="3"/>
      <c r="H27" s="4"/>
      <c r="I27" s="4"/>
      <c r="J27" s="58">
        <v>1</v>
      </c>
      <c r="K27" s="430">
        <f t="shared" si="2"/>
        <v>0.16459400146305778</v>
      </c>
      <c r="L27" s="246">
        <v>19</v>
      </c>
      <c r="M27" s="58">
        <v>59</v>
      </c>
      <c r="N27" s="433">
        <f t="shared" si="3"/>
        <v>1.4216478190630055E-2</v>
      </c>
      <c r="O27" s="58">
        <v>6</v>
      </c>
      <c r="P27" s="3"/>
      <c r="Q27" s="4"/>
      <c r="R27" s="5"/>
      <c r="S27" s="143">
        <v>411</v>
      </c>
      <c r="T27" s="444">
        <f t="shared" si="5"/>
        <v>0.58503740648379055</v>
      </c>
      <c r="U27" s="143">
        <v>405</v>
      </c>
      <c r="V27" s="58">
        <v>10</v>
      </c>
      <c r="W27" s="430">
        <f t="shared" si="6"/>
        <v>0.15209125475285168</v>
      </c>
      <c r="X27" s="58">
        <v>9</v>
      </c>
      <c r="Y27" s="3"/>
      <c r="Z27" s="4"/>
      <c r="AA27" s="5"/>
    </row>
    <row r="28" spans="1:27" x14ac:dyDescent="0.2">
      <c r="A28" s="394" t="s">
        <v>61</v>
      </c>
      <c r="B28" s="12"/>
      <c r="C28" s="12"/>
      <c r="D28" s="3"/>
      <c r="E28" s="4"/>
      <c r="F28" s="4"/>
      <c r="G28" s="25" t="s">
        <v>1646</v>
      </c>
      <c r="H28" s="4"/>
      <c r="I28" s="4"/>
      <c r="J28" s="58">
        <v>5</v>
      </c>
      <c r="K28" s="430">
        <f t="shared" si="2"/>
        <v>0.17849305047549377</v>
      </c>
      <c r="L28" s="246">
        <v>19</v>
      </c>
      <c r="M28" s="58">
        <v>35</v>
      </c>
      <c r="N28" s="433">
        <f t="shared" si="3"/>
        <v>1.5185783521809377E-2</v>
      </c>
      <c r="O28" s="58">
        <v>6</v>
      </c>
      <c r="P28" s="3"/>
      <c r="Q28" s="30"/>
      <c r="R28" s="5"/>
      <c r="S28" s="143">
        <v>421</v>
      </c>
      <c r="T28" s="444">
        <f t="shared" si="5"/>
        <v>0.79002493765586035</v>
      </c>
      <c r="U28" s="143">
        <v>411</v>
      </c>
      <c r="V28" s="58">
        <v>8</v>
      </c>
      <c r="W28" s="430">
        <f t="shared" si="6"/>
        <v>0.16349809885931554</v>
      </c>
      <c r="X28" s="58">
        <v>9</v>
      </c>
      <c r="Y28" s="25" t="s">
        <v>1660</v>
      </c>
      <c r="Z28" s="4"/>
      <c r="AA28" s="5"/>
    </row>
    <row r="29" spans="1:27" x14ac:dyDescent="0.2">
      <c r="B29" s="4"/>
      <c r="C29" s="4"/>
      <c r="D29" s="3"/>
      <c r="E29" s="4"/>
      <c r="F29" s="4"/>
      <c r="G29" s="394" t="s">
        <v>60</v>
      </c>
      <c r="H29" s="12"/>
      <c r="I29" s="12"/>
      <c r="J29" s="58">
        <v>14</v>
      </c>
      <c r="K29" s="430">
        <f t="shared" si="2"/>
        <v>0.19312362838332112</v>
      </c>
      <c r="L29" s="246">
        <v>20</v>
      </c>
      <c r="M29" s="58">
        <v>59</v>
      </c>
      <c r="N29" s="433">
        <f t="shared" si="3"/>
        <v>1.6155088852988699E-2</v>
      </c>
      <c r="O29" s="58">
        <v>6</v>
      </c>
      <c r="P29" s="3"/>
      <c r="Q29" s="4"/>
      <c r="R29" s="5"/>
      <c r="S29" s="143">
        <v>32</v>
      </c>
      <c r="T29" s="444">
        <f t="shared" si="5"/>
        <v>1</v>
      </c>
      <c r="U29" s="143">
        <v>421</v>
      </c>
      <c r="V29" s="58">
        <v>4</v>
      </c>
      <c r="W29" s="430">
        <f t="shared" si="6"/>
        <v>0.17490494296577941</v>
      </c>
      <c r="X29" s="58">
        <v>9</v>
      </c>
      <c r="Y29" s="394" t="s">
        <v>60</v>
      </c>
      <c r="Z29" s="12"/>
      <c r="AA29" s="13"/>
    </row>
    <row r="30" spans="1:27" x14ac:dyDescent="0.2">
      <c r="B30" s="4"/>
      <c r="C30" s="4"/>
      <c r="D30" s="3"/>
      <c r="E30" s="4"/>
      <c r="F30" s="5"/>
      <c r="J30" s="58">
        <v>13</v>
      </c>
      <c r="K30" s="430">
        <f t="shared" si="2"/>
        <v>0.21141185076810531</v>
      </c>
      <c r="L30" s="246">
        <v>25</v>
      </c>
      <c r="M30" s="58">
        <v>3</v>
      </c>
      <c r="N30" s="433">
        <f t="shared" si="3"/>
        <v>1.7285945072697907E-2</v>
      </c>
      <c r="O30" s="58">
        <v>7</v>
      </c>
      <c r="P30" s="3"/>
      <c r="Q30" s="4"/>
      <c r="R30" s="5"/>
      <c r="S30" s="402" t="s">
        <v>1638</v>
      </c>
      <c r="T30" s="436" t="s">
        <v>1</v>
      </c>
      <c r="U30" s="441">
        <f>SUM(U4:U29)</f>
        <v>2005</v>
      </c>
      <c r="V30" s="58">
        <v>6</v>
      </c>
      <c r="W30" s="430">
        <f t="shared" si="6"/>
        <v>0.18757921419518372</v>
      </c>
      <c r="X30" s="58">
        <v>10</v>
      </c>
    </row>
    <row r="31" spans="1:27" x14ac:dyDescent="0.2">
      <c r="B31" s="4"/>
      <c r="C31" s="4"/>
      <c r="D31" s="3"/>
      <c r="E31" s="4"/>
      <c r="F31" s="5"/>
      <c r="J31" s="58">
        <v>11</v>
      </c>
      <c r="K31" s="430">
        <f t="shared" si="2"/>
        <v>0.22970007315288951</v>
      </c>
      <c r="L31" s="246">
        <v>25</v>
      </c>
      <c r="M31" s="58">
        <v>39</v>
      </c>
      <c r="N31" s="433">
        <f t="shared" si="3"/>
        <v>1.8416801292407116E-2</v>
      </c>
      <c r="O31" s="58">
        <v>7</v>
      </c>
      <c r="P31" s="25" t="s">
        <v>1648</v>
      </c>
      <c r="Q31" s="4"/>
      <c r="R31" s="4"/>
      <c r="S31" s="1"/>
      <c r="T31" s="442"/>
      <c r="U31" s="33"/>
      <c r="V31" s="58">
        <v>5</v>
      </c>
      <c r="W31" s="430">
        <f t="shared" si="6"/>
        <v>0.20025348542458804</v>
      </c>
      <c r="X31" s="58">
        <v>10</v>
      </c>
    </row>
    <row r="32" spans="1:27" x14ac:dyDescent="0.2">
      <c r="B32" s="4"/>
      <c r="C32" s="4"/>
      <c r="D32" s="3"/>
      <c r="E32" s="4"/>
      <c r="F32" s="5"/>
      <c r="J32" s="58">
        <v>3</v>
      </c>
      <c r="K32" s="430">
        <f t="shared" si="2"/>
        <v>0.24945135332845644</v>
      </c>
      <c r="L32" s="246">
        <v>27</v>
      </c>
      <c r="M32" s="58">
        <v>8</v>
      </c>
      <c r="N32" s="433">
        <f t="shared" si="3"/>
        <v>1.9547657512116325E-2</v>
      </c>
      <c r="O32" s="58">
        <v>7</v>
      </c>
      <c r="P32" s="394" t="s">
        <v>61</v>
      </c>
      <c r="Q32" s="12"/>
      <c r="R32" s="12"/>
      <c r="S32" s="3"/>
      <c r="T32" s="443"/>
      <c r="U32" s="4"/>
      <c r="V32" s="58">
        <v>3</v>
      </c>
      <c r="W32" s="430">
        <f t="shared" si="6"/>
        <v>0.2154626108998732</v>
      </c>
      <c r="X32" s="58">
        <v>12</v>
      </c>
    </row>
    <row r="33" spans="2:24" x14ac:dyDescent="0.2">
      <c r="B33" s="4"/>
      <c r="C33" s="4"/>
      <c r="D33" s="3"/>
      <c r="E33" s="30"/>
      <c r="F33" s="5"/>
      <c r="J33" s="58">
        <v>20</v>
      </c>
      <c r="K33" s="430">
        <f t="shared" si="2"/>
        <v>0.26993416239941476</v>
      </c>
      <c r="L33" s="246">
        <v>28</v>
      </c>
      <c r="M33" s="58">
        <v>27</v>
      </c>
      <c r="N33" s="433">
        <f t="shared" si="3"/>
        <v>2.0840064620355418E-2</v>
      </c>
      <c r="O33" s="58">
        <v>8</v>
      </c>
      <c r="S33" s="3"/>
      <c r="T33" s="443"/>
      <c r="U33" s="4"/>
      <c r="V33" s="58">
        <v>3</v>
      </c>
      <c r="W33" s="430">
        <f t="shared" si="6"/>
        <v>0.23447401774397966</v>
      </c>
      <c r="X33" s="58">
        <v>15</v>
      </c>
    </row>
    <row r="34" spans="2:24" x14ac:dyDescent="0.2">
      <c r="B34" s="4"/>
      <c r="C34" s="4"/>
      <c r="D34" s="25" t="s">
        <v>1640</v>
      </c>
      <c r="E34" s="4"/>
      <c r="F34" s="5"/>
      <c r="J34" s="58">
        <v>73</v>
      </c>
      <c r="K34" s="430">
        <f t="shared" si="2"/>
        <v>0.29041697147037304</v>
      </c>
      <c r="L34" s="246">
        <v>28</v>
      </c>
      <c r="M34" s="58">
        <v>14</v>
      </c>
      <c r="N34" s="433">
        <f t="shared" si="3"/>
        <v>2.2132471728594512E-2</v>
      </c>
      <c r="O34" s="58">
        <v>8</v>
      </c>
      <c r="S34" s="3"/>
      <c r="T34" s="443"/>
      <c r="U34" s="4"/>
      <c r="V34" s="58">
        <v>37</v>
      </c>
      <c r="W34" s="430">
        <f t="shared" si="6"/>
        <v>0.25728770595690742</v>
      </c>
      <c r="X34" s="58">
        <v>18</v>
      </c>
    </row>
    <row r="35" spans="2:24" x14ac:dyDescent="0.2">
      <c r="D35" s="394" t="s">
        <v>62</v>
      </c>
      <c r="E35" s="12"/>
      <c r="F35" s="13"/>
      <c r="J35" s="58">
        <v>16</v>
      </c>
      <c r="K35" s="430">
        <f t="shared" si="2"/>
        <v>0.31089978054133133</v>
      </c>
      <c r="L35" s="246">
        <v>28</v>
      </c>
      <c r="M35" s="58">
        <v>132</v>
      </c>
      <c r="N35" s="433">
        <f t="shared" si="3"/>
        <v>2.3424878836833606E-2</v>
      </c>
      <c r="O35" s="58">
        <v>8</v>
      </c>
      <c r="S35" s="3"/>
      <c r="T35" s="443"/>
      <c r="U35" s="4"/>
      <c r="V35" s="58">
        <v>8</v>
      </c>
      <c r="W35" s="430">
        <f t="shared" si="6"/>
        <v>0.28643852978453732</v>
      </c>
      <c r="X35" s="58">
        <v>23</v>
      </c>
    </row>
    <row r="36" spans="2:24" x14ac:dyDescent="0.2">
      <c r="J36" s="58">
        <v>58</v>
      </c>
      <c r="K36" s="430">
        <f t="shared" si="2"/>
        <v>0.33138258961228961</v>
      </c>
      <c r="L36" s="246">
        <v>28</v>
      </c>
      <c r="M36" s="58">
        <v>51</v>
      </c>
      <c r="N36" s="433">
        <f t="shared" si="3"/>
        <v>2.4717285945072699E-2</v>
      </c>
      <c r="O36" s="58">
        <v>8</v>
      </c>
      <c r="S36" s="3"/>
      <c r="T36" s="443"/>
      <c r="U36" s="4"/>
      <c r="V36" s="58">
        <v>6</v>
      </c>
      <c r="W36" s="430">
        <f t="shared" si="6"/>
        <v>0.31685678073510765</v>
      </c>
      <c r="X36" s="58">
        <v>24</v>
      </c>
    </row>
    <row r="37" spans="2:24" x14ac:dyDescent="0.2">
      <c r="J37" s="58">
        <v>38</v>
      </c>
      <c r="K37" s="430">
        <f t="shared" si="2"/>
        <v>0.35259692757863931</v>
      </c>
      <c r="L37" s="246">
        <v>29</v>
      </c>
      <c r="M37" s="58">
        <v>77</v>
      </c>
      <c r="N37" s="433">
        <f t="shared" si="3"/>
        <v>2.6171243941841681E-2</v>
      </c>
      <c r="O37" s="58">
        <v>9</v>
      </c>
      <c r="S37" s="3"/>
      <c r="T37" s="4"/>
      <c r="U37" s="4"/>
      <c r="V37" s="58">
        <v>9</v>
      </c>
      <c r="W37" s="430">
        <f t="shared" si="6"/>
        <v>0.34854245880861845</v>
      </c>
      <c r="X37" s="58">
        <v>25</v>
      </c>
    </row>
    <row r="38" spans="2:24" x14ac:dyDescent="0.2">
      <c r="J38" s="58">
        <v>4</v>
      </c>
      <c r="K38" s="430">
        <f t="shared" si="2"/>
        <v>0.37527432333577171</v>
      </c>
      <c r="L38" s="246">
        <v>31</v>
      </c>
      <c r="M38" s="58">
        <v>51</v>
      </c>
      <c r="N38" s="433">
        <f t="shared" si="3"/>
        <v>2.7625201938610663E-2</v>
      </c>
      <c r="O38" s="58">
        <v>9</v>
      </c>
      <c r="S38" s="3"/>
      <c r="T38" s="4"/>
      <c r="U38" s="4"/>
      <c r="V38" s="58">
        <v>4</v>
      </c>
      <c r="W38" s="430">
        <f t="shared" si="6"/>
        <v>0.3802281368821292</v>
      </c>
      <c r="X38" s="58">
        <v>25</v>
      </c>
    </row>
    <row r="39" spans="2:24" x14ac:dyDescent="0.2">
      <c r="J39" s="58">
        <v>6</v>
      </c>
      <c r="K39" s="430">
        <f t="shared" si="2"/>
        <v>0.39795171909290411</v>
      </c>
      <c r="L39" s="246">
        <v>31</v>
      </c>
      <c r="M39" s="58">
        <v>60</v>
      </c>
      <c r="N39" s="433">
        <f t="shared" si="3"/>
        <v>2.9079159935379646E-2</v>
      </c>
      <c r="O39" s="58">
        <v>9</v>
      </c>
      <c r="S39" s="3"/>
      <c r="T39" s="4"/>
      <c r="U39" s="4"/>
      <c r="V39" s="58">
        <v>7</v>
      </c>
      <c r="W39" s="430">
        <f t="shared" si="6"/>
        <v>0.41318124207858042</v>
      </c>
      <c r="X39" s="58">
        <v>26</v>
      </c>
    </row>
    <row r="40" spans="2:24" x14ac:dyDescent="0.2">
      <c r="J40" s="58">
        <v>4</v>
      </c>
      <c r="K40" s="430">
        <f t="shared" si="2"/>
        <v>0.42355523043160198</v>
      </c>
      <c r="L40" s="246">
        <v>35</v>
      </c>
      <c r="M40" s="58">
        <v>58</v>
      </c>
      <c r="N40" s="433">
        <f t="shared" si="3"/>
        <v>3.0533117932148628E-2</v>
      </c>
      <c r="O40" s="58">
        <v>9</v>
      </c>
      <c r="S40" s="3"/>
      <c r="T40" s="4"/>
      <c r="U40" s="4"/>
      <c r="V40" s="58">
        <v>6</v>
      </c>
      <c r="W40" s="430">
        <f t="shared" si="6"/>
        <v>0.46007604562737636</v>
      </c>
      <c r="X40" s="58">
        <v>37</v>
      </c>
    </row>
    <row r="41" spans="2:24" x14ac:dyDescent="0.2">
      <c r="J41" s="58">
        <v>19</v>
      </c>
      <c r="K41" s="430">
        <f t="shared" si="2"/>
        <v>0.44989027066569121</v>
      </c>
      <c r="L41" s="246">
        <v>36</v>
      </c>
      <c r="M41" s="58">
        <v>44</v>
      </c>
      <c r="N41" s="433">
        <f t="shared" si="3"/>
        <v>3.1987075928917613E-2</v>
      </c>
      <c r="O41" s="58">
        <v>9</v>
      </c>
      <c r="S41" s="3"/>
      <c r="T41" s="4"/>
      <c r="U41" s="4"/>
      <c r="V41" s="58">
        <v>2</v>
      </c>
      <c r="W41" s="430">
        <f t="shared" si="6"/>
        <v>0.5069708491761723</v>
      </c>
      <c r="X41" s="58">
        <v>37</v>
      </c>
    </row>
    <row r="42" spans="2:24" x14ac:dyDescent="0.2">
      <c r="J42" s="58">
        <v>12</v>
      </c>
      <c r="K42" s="430">
        <f t="shared" si="2"/>
        <v>0.47768836869056319</v>
      </c>
      <c r="L42" s="246">
        <v>38</v>
      </c>
      <c r="M42" s="58">
        <v>36</v>
      </c>
      <c r="N42" s="433">
        <f t="shared" si="3"/>
        <v>3.3602584814216484E-2</v>
      </c>
      <c r="O42" s="58">
        <v>10</v>
      </c>
      <c r="S42" s="3"/>
      <c r="T42" s="4"/>
      <c r="U42" s="4"/>
      <c r="V42" s="58">
        <v>3</v>
      </c>
      <c r="W42" s="430">
        <f t="shared" si="6"/>
        <v>0.56020278833967041</v>
      </c>
      <c r="X42" s="58">
        <v>42</v>
      </c>
    </row>
    <row r="43" spans="2:24" x14ac:dyDescent="0.2">
      <c r="J43" s="58">
        <v>5</v>
      </c>
      <c r="K43" s="430">
        <f t="shared" si="2"/>
        <v>0.51133869787856612</v>
      </c>
      <c r="L43" s="246">
        <v>46</v>
      </c>
      <c r="M43" s="58">
        <v>52</v>
      </c>
      <c r="N43" s="433">
        <f t="shared" si="3"/>
        <v>3.5218093699515354E-2</v>
      </c>
      <c r="O43" s="58">
        <v>10</v>
      </c>
      <c r="S43" s="3"/>
      <c r="T43" s="4"/>
      <c r="U43" s="4"/>
      <c r="V43" s="58">
        <v>4</v>
      </c>
      <c r="W43" s="430">
        <f t="shared" si="6"/>
        <v>0.62103929024081106</v>
      </c>
      <c r="X43" s="58">
        <v>48</v>
      </c>
    </row>
    <row r="44" spans="2:24" x14ac:dyDescent="0.2">
      <c r="J44" s="58">
        <v>16</v>
      </c>
      <c r="K44" s="430">
        <f t="shared" si="2"/>
        <v>0.54498902706656904</v>
      </c>
      <c r="L44" s="246">
        <v>46</v>
      </c>
      <c r="M44" s="58">
        <v>86</v>
      </c>
      <c r="N44" s="433">
        <f t="shared" si="3"/>
        <v>3.6833602584814225E-2</v>
      </c>
      <c r="O44" s="58">
        <v>10</v>
      </c>
      <c r="S44" s="3"/>
      <c r="T44" s="4"/>
      <c r="U44" s="4"/>
      <c r="V44" s="58">
        <v>4</v>
      </c>
      <c r="W44" s="430">
        <f t="shared" si="6"/>
        <v>0.69201520912547521</v>
      </c>
      <c r="X44" s="58">
        <v>56</v>
      </c>
    </row>
    <row r="45" spans="2:24" x14ac:dyDescent="0.2">
      <c r="J45" s="58">
        <v>25</v>
      </c>
      <c r="K45" s="430">
        <f t="shared" si="2"/>
        <v>0.58083394294074608</v>
      </c>
      <c r="L45" s="246">
        <v>49</v>
      </c>
      <c r="M45" s="58">
        <v>24</v>
      </c>
      <c r="N45" s="433">
        <f t="shared" si="3"/>
        <v>3.8449111470113095E-2</v>
      </c>
      <c r="O45" s="58">
        <v>10</v>
      </c>
      <c r="S45" s="3"/>
      <c r="T45" s="4"/>
      <c r="U45" s="4"/>
      <c r="V45" s="58">
        <v>7</v>
      </c>
      <c r="W45" s="430">
        <f t="shared" si="6"/>
        <v>0.76299112801013935</v>
      </c>
      <c r="X45" s="58">
        <v>56</v>
      </c>
    </row>
    <row r="46" spans="2:24" x14ac:dyDescent="0.2">
      <c r="J46" s="58">
        <v>14</v>
      </c>
      <c r="K46" s="430">
        <f t="shared" si="2"/>
        <v>0.61814191660570583</v>
      </c>
      <c r="L46" s="246">
        <v>51</v>
      </c>
      <c r="M46" s="58">
        <v>20</v>
      </c>
      <c r="N46" s="433">
        <f t="shared" si="3"/>
        <v>4.0064620355411966E-2</v>
      </c>
      <c r="O46" s="58">
        <v>10</v>
      </c>
      <c r="S46" s="3"/>
      <c r="T46" s="4"/>
      <c r="U46" s="4"/>
      <c r="V46" s="58">
        <v>18</v>
      </c>
      <c r="W46" s="430">
        <f t="shared" si="6"/>
        <v>0.83650190114068435</v>
      </c>
      <c r="X46" s="58">
        <v>58</v>
      </c>
    </row>
    <row r="47" spans="2:24" x14ac:dyDescent="0.2">
      <c r="J47" s="58">
        <v>31</v>
      </c>
      <c r="K47" s="430">
        <f t="shared" si="2"/>
        <v>0.65837600585223111</v>
      </c>
      <c r="L47" s="246">
        <v>55</v>
      </c>
      <c r="M47" s="58">
        <v>22</v>
      </c>
      <c r="N47" s="433">
        <f t="shared" si="3"/>
        <v>4.1680129240710836E-2</v>
      </c>
      <c r="O47" s="58">
        <v>10</v>
      </c>
      <c r="S47" s="3"/>
      <c r="T47" s="4"/>
      <c r="U47" s="4"/>
      <c r="V47" s="58">
        <v>4</v>
      </c>
      <c r="W47" s="430">
        <f t="shared" si="6"/>
        <v>0.91508238276299103</v>
      </c>
      <c r="X47" s="58">
        <v>62</v>
      </c>
    </row>
    <row r="48" spans="2:24" x14ac:dyDescent="0.2">
      <c r="J48" s="58">
        <v>28</v>
      </c>
      <c r="K48" s="430">
        <f t="shared" si="2"/>
        <v>0.70007315288953909</v>
      </c>
      <c r="L48" s="246">
        <v>57</v>
      </c>
      <c r="M48" s="58">
        <v>17</v>
      </c>
      <c r="N48" s="433">
        <f t="shared" si="3"/>
        <v>4.3457189014539592E-2</v>
      </c>
      <c r="O48" s="58">
        <v>11</v>
      </c>
      <c r="S48" s="3"/>
      <c r="T48" s="4"/>
      <c r="U48" s="4"/>
      <c r="V48" s="53">
        <v>3</v>
      </c>
      <c r="W48" s="446">
        <f t="shared" si="6"/>
        <v>0.99999999999999989</v>
      </c>
      <c r="X48" s="53">
        <v>67</v>
      </c>
    </row>
    <row r="49" spans="10:24" x14ac:dyDescent="0.2">
      <c r="J49" s="58">
        <v>28</v>
      </c>
      <c r="K49" s="430">
        <f t="shared" si="2"/>
        <v>0.74250182882223847</v>
      </c>
      <c r="L49" s="246">
        <v>58</v>
      </c>
      <c r="M49" s="58">
        <v>89</v>
      </c>
      <c r="N49" s="433">
        <f t="shared" si="3"/>
        <v>4.5234248788368348E-2</v>
      </c>
      <c r="O49" s="58">
        <v>11</v>
      </c>
      <c r="S49" s="3"/>
      <c r="T49" s="4"/>
      <c r="U49" s="4"/>
      <c r="V49" s="402" t="s">
        <v>1638</v>
      </c>
      <c r="W49" s="391" t="s">
        <v>1</v>
      </c>
      <c r="X49" s="435">
        <f>SUM(X4:X48)</f>
        <v>789</v>
      </c>
    </row>
    <row r="50" spans="10:24" x14ac:dyDescent="0.2">
      <c r="J50" s="58">
        <v>28</v>
      </c>
      <c r="K50" s="430">
        <f t="shared" si="2"/>
        <v>0.78639356254572057</v>
      </c>
      <c r="L50" s="246">
        <v>60</v>
      </c>
      <c r="M50" s="58">
        <v>3</v>
      </c>
      <c r="N50" s="433">
        <f t="shared" si="3"/>
        <v>4.7172859450726988E-2</v>
      </c>
      <c r="O50" s="58">
        <v>12</v>
      </c>
      <c r="S50" s="25" t="s">
        <v>1649</v>
      </c>
      <c r="T50" s="4"/>
      <c r="U50" s="4"/>
      <c r="V50" s="10"/>
      <c r="W50" s="10"/>
      <c r="X50" s="10"/>
    </row>
    <row r="51" spans="10:24" x14ac:dyDescent="0.2">
      <c r="J51" s="58">
        <v>49</v>
      </c>
      <c r="K51" s="430">
        <f t="shared" si="2"/>
        <v>0.83686905632772501</v>
      </c>
      <c r="L51" s="246">
        <v>69</v>
      </c>
      <c r="M51" s="58">
        <v>24</v>
      </c>
      <c r="N51" s="433">
        <f t="shared" si="3"/>
        <v>4.9111470113085628E-2</v>
      </c>
      <c r="O51" s="58">
        <v>12</v>
      </c>
      <c r="S51" s="394" t="s">
        <v>60</v>
      </c>
      <c r="T51" s="12"/>
      <c r="U51" s="12"/>
      <c r="V51" s="3"/>
      <c r="W51" s="4"/>
      <c r="X51" s="5"/>
    </row>
    <row r="52" spans="10:24" x14ac:dyDescent="0.2">
      <c r="J52" s="58">
        <v>51</v>
      </c>
      <c r="K52" s="430">
        <f t="shared" si="2"/>
        <v>0.89027066569129487</v>
      </c>
      <c r="L52" s="246">
        <v>73</v>
      </c>
      <c r="M52" s="58">
        <v>253</v>
      </c>
      <c r="N52" s="433">
        <f t="shared" si="3"/>
        <v>5.1050080775444269E-2</v>
      </c>
      <c r="O52" s="58">
        <v>12</v>
      </c>
      <c r="V52" s="3"/>
      <c r="W52" s="4"/>
      <c r="X52" s="5"/>
    </row>
    <row r="53" spans="10:24" x14ac:dyDescent="0.2">
      <c r="J53" s="58">
        <v>5</v>
      </c>
      <c r="K53" s="430">
        <f t="shared" si="2"/>
        <v>0.94367227505486473</v>
      </c>
      <c r="L53" s="246">
        <v>73</v>
      </c>
      <c r="M53" s="58">
        <v>57</v>
      </c>
      <c r="N53" s="433">
        <f t="shared" si="3"/>
        <v>5.3150242326332801E-2</v>
      </c>
      <c r="O53" s="58">
        <v>13</v>
      </c>
      <c r="V53" s="3"/>
      <c r="W53" s="4"/>
      <c r="X53" s="5"/>
    </row>
    <row r="54" spans="10:24" x14ac:dyDescent="0.2">
      <c r="J54" s="149">
        <v>5</v>
      </c>
      <c r="K54" s="431">
        <f t="shared" si="2"/>
        <v>1</v>
      </c>
      <c r="L54" s="440">
        <v>77</v>
      </c>
      <c r="M54" s="58">
        <v>98</v>
      </c>
      <c r="N54" s="433">
        <f t="shared" si="3"/>
        <v>5.5411954765751219E-2</v>
      </c>
      <c r="O54" s="58">
        <v>14</v>
      </c>
      <c r="T54" s="27"/>
      <c r="V54" s="3"/>
      <c r="W54" s="4"/>
      <c r="X54" s="5"/>
    </row>
    <row r="55" spans="10:24" x14ac:dyDescent="0.2">
      <c r="J55" s="402" t="s">
        <v>1638</v>
      </c>
      <c r="K55" s="436" t="s">
        <v>1</v>
      </c>
      <c r="L55" s="441">
        <f>SUM(L4:L54)</f>
        <v>1367</v>
      </c>
      <c r="M55" s="58">
        <v>32</v>
      </c>
      <c r="N55" s="433">
        <f t="shared" si="3"/>
        <v>5.7673667205169636E-2</v>
      </c>
      <c r="O55" s="58">
        <v>14</v>
      </c>
      <c r="V55" s="3"/>
      <c r="W55" s="4"/>
      <c r="X55" s="5"/>
    </row>
    <row r="56" spans="10:24" x14ac:dyDescent="0.2">
      <c r="J56" s="1"/>
      <c r="K56" s="33"/>
      <c r="L56" s="33"/>
      <c r="M56" s="58">
        <v>28</v>
      </c>
      <c r="N56" s="433">
        <f t="shared" si="3"/>
        <v>6.025848142164783E-2</v>
      </c>
      <c r="O56" s="58">
        <v>16</v>
      </c>
      <c r="V56" s="3"/>
      <c r="W56" s="4"/>
      <c r="X56" s="5"/>
    </row>
    <row r="57" spans="10:24" x14ac:dyDescent="0.2">
      <c r="J57" s="3"/>
      <c r="K57" s="4"/>
      <c r="L57" s="4"/>
      <c r="M57" s="58">
        <v>34</v>
      </c>
      <c r="N57" s="433">
        <f t="shared" si="3"/>
        <v>6.2843295638126018E-2</v>
      </c>
      <c r="O57" s="58">
        <v>16</v>
      </c>
      <c r="V57" s="3"/>
      <c r="W57" s="4"/>
      <c r="X57" s="5"/>
    </row>
    <row r="58" spans="10:24" x14ac:dyDescent="0.2">
      <c r="J58" s="3"/>
      <c r="K58" s="4"/>
      <c r="L58" s="4"/>
      <c r="M58" s="58">
        <v>10</v>
      </c>
      <c r="N58" s="433">
        <f t="shared" si="3"/>
        <v>6.558966074313409E-2</v>
      </c>
      <c r="O58" s="58">
        <v>17</v>
      </c>
      <c r="V58" s="3"/>
      <c r="W58" s="4"/>
      <c r="X58" s="5"/>
    </row>
    <row r="59" spans="10:24" x14ac:dyDescent="0.2">
      <c r="J59" s="3"/>
      <c r="K59" s="4"/>
      <c r="L59" s="4"/>
      <c r="M59" s="58">
        <v>27</v>
      </c>
      <c r="N59" s="433">
        <f t="shared" si="3"/>
        <v>6.8336025848142162E-2</v>
      </c>
      <c r="O59" s="58">
        <v>17</v>
      </c>
      <c r="V59" s="3"/>
      <c r="W59" s="4"/>
      <c r="X59" s="5"/>
    </row>
    <row r="60" spans="10:24" x14ac:dyDescent="0.2">
      <c r="J60" s="3"/>
      <c r="K60" s="4"/>
      <c r="L60" s="4"/>
      <c r="M60" s="58">
        <v>207</v>
      </c>
      <c r="N60" s="433">
        <f t="shared" si="3"/>
        <v>7.1243941841680133E-2</v>
      </c>
      <c r="O60" s="58">
        <v>18</v>
      </c>
      <c r="V60" s="3"/>
      <c r="W60" s="4"/>
      <c r="X60" s="5"/>
    </row>
    <row r="61" spans="10:24" x14ac:dyDescent="0.2">
      <c r="J61" s="3"/>
      <c r="K61" s="4"/>
      <c r="L61" s="4"/>
      <c r="M61" s="58">
        <v>11</v>
      </c>
      <c r="N61" s="433">
        <f t="shared" si="3"/>
        <v>7.4151857835218105E-2</v>
      </c>
      <c r="O61" s="58">
        <v>18</v>
      </c>
      <c r="V61" s="3"/>
      <c r="W61" s="4"/>
      <c r="X61" s="5"/>
    </row>
    <row r="62" spans="10:24" x14ac:dyDescent="0.2">
      <c r="J62" s="3"/>
      <c r="K62" s="4"/>
      <c r="L62" s="4"/>
      <c r="M62" s="58">
        <v>73</v>
      </c>
      <c r="N62" s="433">
        <f t="shared" si="3"/>
        <v>7.7221324717285961E-2</v>
      </c>
      <c r="O62" s="58">
        <v>19</v>
      </c>
      <c r="V62" s="3"/>
      <c r="W62" s="4"/>
      <c r="X62" s="5"/>
    </row>
    <row r="63" spans="10:24" x14ac:dyDescent="0.2">
      <c r="J63" s="3"/>
      <c r="K63" s="4"/>
      <c r="L63" s="4"/>
      <c r="M63" s="58">
        <v>38</v>
      </c>
      <c r="N63" s="433">
        <f t="shared" si="3"/>
        <v>8.0452342487883702E-2</v>
      </c>
      <c r="O63" s="58">
        <v>20</v>
      </c>
      <c r="V63" s="3"/>
      <c r="W63" s="4"/>
      <c r="X63" s="5"/>
    </row>
    <row r="64" spans="10:24" x14ac:dyDescent="0.2">
      <c r="J64" s="3"/>
      <c r="K64" s="4"/>
      <c r="L64" s="4"/>
      <c r="M64" s="58">
        <v>4</v>
      </c>
      <c r="N64" s="433">
        <f t="shared" si="3"/>
        <v>8.3683360258481443E-2</v>
      </c>
      <c r="O64" s="58">
        <v>20</v>
      </c>
      <c r="V64" s="3"/>
      <c r="W64" s="4"/>
      <c r="X64" s="5"/>
    </row>
    <row r="65" spans="10:24" x14ac:dyDescent="0.2">
      <c r="J65" s="3"/>
      <c r="K65" s="4"/>
      <c r="L65" s="4"/>
      <c r="M65" s="58">
        <v>10</v>
      </c>
      <c r="N65" s="433">
        <f t="shared" si="3"/>
        <v>8.7075928917609069E-2</v>
      </c>
      <c r="O65" s="58">
        <v>21</v>
      </c>
      <c r="V65" s="3"/>
      <c r="W65" s="4"/>
      <c r="X65" s="5"/>
    </row>
    <row r="66" spans="10:24" x14ac:dyDescent="0.2">
      <c r="J66" s="3"/>
      <c r="K66" s="4"/>
      <c r="L66" s="4"/>
      <c r="M66" s="58">
        <v>29</v>
      </c>
      <c r="N66" s="433">
        <f t="shared" si="3"/>
        <v>9.0468497576736695E-2</v>
      </c>
      <c r="O66" s="58">
        <v>21</v>
      </c>
      <c r="V66" s="3"/>
      <c r="W66" s="4"/>
      <c r="X66" s="5"/>
    </row>
    <row r="67" spans="10:24" x14ac:dyDescent="0.2">
      <c r="J67" s="3"/>
      <c r="K67" s="4"/>
      <c r="L67" s="4"/>
      <c r="M67" s="58">
        <v>7</v>
      </c>
      <c r="N67" s="433">
        <f t="shared" si="3"/>
        <v>9.4022617124394206E-2</v>
      </c>
      <c r="O67" s="58">
        <v>22</v>
      </c>
      <c r="V67" s="3"/>
      <c r="W67" s="30"/>
      <c r="X67" s="5"/>
    </row>
    <row r="68" spans="10:24" x14ac:dyDescent="0.2">
      <c r="J68" s="3"/>
      <c r="K68" s="4"/>
      <c r="L68" s="4"/>
      <c r="M68" s="58">
        <v>21</v>
      </c>
      <c r="N68" s="433">
        <f t="shared" si="3"/>
        <v>9.7738287560581602E-2</v>
      </c>
      <c r="O68" s="58">
        <v>23</v>
      </c>
      <c r="V68" s="3"/>
      <c r="W68" s="4"/>
      <c r="X68" s="5"/>
    </row>
    <row r="69" spans="10:24" x14ac:dyDescent="0.2">
      <c r="J69" s="3"/>
      <c r="K69" s="4"/>
      <c r="L69" s="4"/>
      <c r="M69" s="58">
        <v>40</v>
      </c>
      <c r="N69" s="433">
        <f t="shared" si="3"/>
        <v>0.10161550888529888</v>
      </c>
      <c r="O69" s="58">
        <v>24</v>
      </c>
      <c r="V69" s="25" t="s">
        <v>1656</v>
      </c>
      <c r="W69" s="4"/>
      <c r="X69" s="5"/>
    </row>
    <row r="70" spans="10:24" x14ac:dyDescent="0.2">
      <c r="J70" s="25"/>
      <c r="K70" s="4"/>
      <c r="L70" s="4"/>
      <c r="M70" s="58">
        <v>75</v>
      </c>
      <c r="N70" s="433">
        <f t="shared" ref="N70:N133" si="8">(O70/6190)+N69</f>
        <v>0.10549273021001616</v>
      </c>
      <c r="O70" s="58">
        <v>24</v>
      </c>
      <c r="V70" s="394" t="s">
        <v>62</v>
      </c>
      <c r="W70" s="12"/>
      <c r="X70" s="13"/>
    </row>
    <row r="71" spans="10:24" x14ac:dyDescent="0.2">
      <c r="J71" s="3"/>
      <c r="K71" s="4"/>
      <c r="L71" s="4"/>
      <c r="M71" s="58">
        <v>9</v>
      </c>
      <c r="N71" s="433">
        <f t="shared" si="8"/>
        <v>0.10953150242326334</v>
      </c>
      <c r="O71" s="58">
        <v>25</v>
      </c>
    </row>
    <row r="72" spans="10:24" x14ac:dyDescent="0.2">
      <c r="J72" s="3"/>
      <c r="K72" s="4"/>
      <c r="L72" s="4"/>
      <c r="M72" s="58">
        <v>363</v>
      </c>
      <c r="N72" s="433">
        <f t="shared" si="8"/>
        <v>0.11373182552504041</v>
      </c>
      <c r="O72" s="58">
        <v>26</v>
      </c>
    </row>
    <row r="73" spans="10:24" x14ac:dyDescent="0.2">
      <c r="J73" s="3"/>
      <c r="K73" s="4"/>
      <c r="L73" s="4"/>
      <c r="M73" s="58">
        <v>12</v>
      </c>
      <c r="N73" s="433">
        <f t="shared" si="8"/>
        <v>0.11809369951534736</v>
      </c>
      <c r="O73" s="58">
        <v>27</v>
      </c>
    </row>
    <row r="74" spans="10:24" x14ac:dyDescent="0.2">
      <c r="J74" s="3"/>
      <c r="K74" s="4"/>
      <c r="L74" s="4"/>
      <c r="M74" s="58">
        <v>3</v>
      </c>
      <c r="N74" s="433">
        <f t="shared" si="8"/>
        <v>0.12245557350565431</v>
      </c>
      <c r="O74" s="58">
        <v>27</v>
      </c>
    </row>
    <row r="75" spans="10:24" x14ac:dyDescent="0.2">
      <c r="J75" s="3"/>
      <c r="K75" s="4"/>
      <c r="L75" s="4"/>
      <c r="M75" s="58">
        <v>133</v>
      </c>
      <c r="N75" s="433">
        <f t="shared" si="8"/>
        <v>0.12697899838449114</v>
      </c>
      <c r="O75" s="58">
        <v>28</v>
      </c>
    </row>
    <row r="76" spans="10:24" x14ac:dyDescent="0.2">
      <c r="J76" s="25" t="s">
        <v>1645</v>
      </c>
      <c r="K76" s="4"/>
      <c r="L76" s="4"/>
      <c r="M76" s="58">
        <v>62</v>
      </c>
      <c r="N76" s="433">
        <f t="shared" si="8"/>
        <v>0.13150242326332798</v>
      </c>
      <c r="O76" s="58">
        <v>28</v>
      </c>
    </row>
    <row r="77" spans="10:24" x14ac:dyDescent="0.2">
      <c r="J77" s="394" t="s">
        <v>62</v>
      </c>
      <c r="K77" s="12"/>
      <c r="L77" s="12"/>
      <c r="M77" s="58">
        <v>104</v>
      </c>
      <c r="N77" s="433">
        <f t="shared" si="8"/>
        <v>0.13618739903069471</v>
      </c>
      <c r="O77" s="58">
        <v>29</v>
      </c>
    </row>
    <row r="78" spans="10:24" x14ac:dyDescent="0.2">
      <c r="M78" s="58">
        <v>28</v>
      </c>
      <c r="N78" s="433">
        <f t="shared" si="8"/>
        <v>0.14087237479806144</v>
      </c>
      <c r="O78" s="58">
        <v>29</v>
      </c>
    </row>
    <row r="79" spans="10:24" x14ac:dyDescent="0.2">
      <c r="M79" s="58">
        <v>5</v>
      </c>
      <c r="N79" s="433">
        <f t="shared" si="8"/>
        <v>0.14555735056542818</v>
      </c>
      <c r="O79" s="58">
        <v>29</v>
      </c>
    </row>
    <row r="80" spans="10:24" x14ac:dyDescent="0.2">
      <c r="M80" s="58">
        <v>60</v>
      </c>
      <c r="N80" s="433">
        <f t="shared" si="8"/>
        <v>0.15040387722132478</v>
      </c>
      <c r="O80" s="58">
        <v>30</v>
      </c>
    </row>
    <row r="81" spans="13:15" x14ac:dyDescent="0.2">
      <c r="M81" s="58">
        <v>44</v>
      </c>
      <c r="N81" s="433">
        <f t="shared" si="8"/>
        <v>0.15541195476575129</v>
      </c>
      <c r="O81" s="58">
        <v>31</v>
      </c>
    </row>
    <row r="82" spans="13:15" x14ac:dyDescent="0.2">
      <c r="M82" s="58">
        <v>84</v>
      </c>
      <c r="N82" s="433">
        <f t="shared" si="8"/>
        <v>0.16042003231017779</v>
      </c>
      <c r="O82" s="58">
        <v>31</v>
      </c>
    </row>
    <row r="83" spans="13:15" x14ac:dyDescent="0.2">
      <c r="M83" s="58">
        <v>36</v>
      </c>
      <c r="N83" s="433">
        <f t="shared" si="8"/>
        <v>0.16558966074313416</v>
      </c>
      <c r="O83" s="58">
        <v>32</v>
      </c>
    </row>
    <row r="84" spans="13:15" x14ac:dyDescent="0.2">
      <c r="M84" s="58">
        <v>64</v>
      </c>
      <c r="N84" s="433">
        <f t="shared" si="8"/>
        <v>0.17075928917609054</v>
      </c>
      <c r="O84" s="58">
        <v>32</v>
      </c>
    </row>
    <row r="85" spans="13:15" x14ac:dyDescent="0.2">
      <c r="M85" s="58">
        <v>7</v>
      </c>
      <c r="N85" s="433">
        <f t="shared" si="8"/>
        <v>0.17609046849757681</v>
      </c>
      <c r="O85" s="58">
        <v>33</v>
      </c>
    </row>
    <row r="86" spans="13:15" x14ac:dyDescent="0.2">
      <c r="M86" s="58">
        <v>3</v>
      </c>
      <c r="N86" s="433">
        <f t="shared" si="8"/>
        <v>0.18158319870759296</v>
      </c>
      <c r="O86" s="58">
        <v>34</v>
      </c>
    </row>
    <row r="87" spans="13:15" x14ac:dyDescent="0.2">
      <c r="M87" s="58">
        <v>19</v>
      </c>
      <c r="N87" s="433">
        <f t="shared" si="8"/>
        <v>0.187237479806139</v>
      </c>
      <c r="O87" s="58">
        <v>35</v>
      </c>
    </row>
    <row r="88" spans="13:15" x14ac:dyDescent="0.2">
      <c r="M88" s="58">
        <v>72</v>
      </c>
      <c r="N88" s="433">
        <f t="shared" si="8"/>
        <v>0.19305331179321494</v>
      </c>
      <c r="O88" s="58">
        <v>36</v>
      </c>
    </row>
    <row r="89" spans="13:15" x14ac:dyDescent="0.2">
      <c r="M89" s="58">
        <v>67</v>
      </c>
      <c r="N89" s="433">
        <f t="shared" si="8"/>
        <v>0.19886914378029089</v>
      </c>
      <c r="O89" s="58">
        <v>36</v>
      </c>
    </row>
    <row r="90" spans="13:15" x14ac:dyDescent="0.2">
      <c r="M90" s="58">
        <v>47</v>
      </c>
      <c r="N90" s="433">
        <f t="shared" si="8"/>
        <v>0.2050080775444266</v>
      </c>
      <c r="O90" s="58">
        <v>38</v>
      </c>
    </row>
    <row r="91" spans="13:15" x14ac:dyDescent="0.2">
      <c r="M91" s="58">
        <v>3</v>
      </c>
      <c r="N91" s="433">
        <f t="shared" si="8"/>
        <v>0.21114701130856231</v>
      </c>
      <c r="O91" s="58">
        <v>38</v>
      </c>
    </row>
    <row r="92" spans="13:15" x14ac:dyDescent="0.2">
      <c r="M92" s="58">
        <v>47</v>
      </c>
      <c r="N92" s="433">
        <f t="shared" si="8"/>
        <v>0.21744749596122789</v>
      </c>
      <c r="O92" s="58">
        <v>39</v>
      </c>
    </row>
    <row r="93" spans="13:15" x14ac:dyDescent="0.2">
      <c r="M93" s="58">
        <v>18</v>
      </c>
      <c r="N93" s="433">
        <f t="shared" si="8"/>
        <v>0.22390953150242338</v>
      </c>
      <c r="O93" s="58">
        <v>40</v>
      </c>
    </row>
    <row r="94" spans="13:15" x14ac:dyDescent="0.2">
      <c r="M94" s="58">
        <v>9</v>
      </c>
      <c r="N94" s="433">
        <f t="shared" si="8"/>
        <v>0.23037156704361886</v>
      </c>
      <c r="O94" s="58">
        <v>40</v>
      </c>
    </row>
    <row r="95" spans="13:15" x14ac:dyDescent="0.2">
      <c r="M95" s="58">
        <v>5</v>
      </c>
      <c r="N95" s="433">
        <f t="shared" si="8"/>
        <v>0.23699515347334421</v>
      </c>
      <c r="O95" s="58">
        <v>41</v>
      </c>
    </row>
    <row r="96" spans="13:15" x14ac:dyDescent="0.2">
      <c r="M96" s="58">
        <v>3</v>
      </c>
      <c r="N96" s="433">
        <f t="shared" si="8"/>
        <v>0.24378029079159946</v>
      </c>
      <c r="O96" s="58">
        <v>42</v>
      </c>
    </row>
    <row r="97" spans="13:15" x14ac:dyDescent="0.2">
      <c r="M97" s="58">
        <v>2</v>
      </c>
      <c r="N97" s="433">
        <f t="shared" si="8"/>
        <v>0.25072697899838459</v>
      </c>
      <c r="O97" s="58">
        <v>43</v>
      </c>
    </row>
    <row r="98" spans="13:15" x14ac:dyDescent="0.2">
      <c r="M98" s="58">
        <v>14</v>
      </c>
      <c r="N98" s="433">
        <f t="shared" si="8"/>
        <v>0.25767366720516971</v>
      </c>
      <c r="O98" s="58">
        <v>43</v>
      </c>
    </row>
    <row r="99" spans="13:15" x14ac:dyDescent="0.2">
      <c r="M99" s="58">
        <v>8</v>
      </c>
      <c r="N99" s="433">
        <f t="shared" si="8"/>
        <v>0.26462035541195483</v>
      </c>
      <c r="O99" s="58">
        <v>43</v>
      </c>
    </row>
    <row r="100" spans="13:15" x14ac:dyDescent="0.2">
      <c r="M100" s="58">
        <v>20</v>
      </c>
      <c r="N100" s="433">
        <f t="shared" si="8"/>
        <v>0.27172859450726988</v>
      </c>
      <c r="O100" s="58">
        <v>44</v>
      </c>
    </row>
    <row r="101" spans="13:15" x14ac:dyDescent="0.2">
      <c r="M101" s="58">
        <v>5</v>
      </c>
      <c r="N101" s="433">
        <f t="shared" si="8"/>
        <v>0.27883683360258493</v>
      </c>
      <c r="O101" s="58">
        <v>44</v>
      </c>
    </row>
    <row r="102" spans="13:15" x14ac:dyDescent="0.2">
      <c r="M102" s="58">
        <v>21</v>
      </c>
      <c r="N102" s="433">
        <f t="shared" si="8"/>
        <v>0.2864297253634896</v>
      </c>
      <c r="O102" s="58">
        <v>47</v>
      </c>
    </row>
    <row r="103" spans="13:15" x14ac:dyDescent="0.2">
      <c r="M103" s="58">
        <v>77</v>
      </c>
      <c r="N103" s="433">
        <f t="shared" si="8"/>
        <v>0.29402261712439426</v>
      </c>
      <c r="O103" s="58">
        <v>47</v>
      </c>
    </row>
    <row r="104" spans="13:15" x14ac:dyDescent="0.2">
      <c r="M104" s="58">
        <v>10</v>
      </c>
      <c r="N104" s="433">
        <f t="shared" si="8"/>
        <v>0.30161550888529892</v>
      </c>
      <c r="O104" s="58">
        <v>47</v>
      </c>
    </row>
    <row r="105" spans="13:15" x14ac:dyDescent="0.2">
      <c r="M105" s="58">
        <v>50</v>
      </c>
      <c r="N105" s="433">
        <f t="shared" si="8"/>
        <v>0.30969305331179325</v>
      </c>
      <c r="O105" s="58">
        <v>50</v>
      </c>
    </row>
    <row r="106" spans="13:15" x14ac:dyDescent="0.2">
      <c r="M106" s="58">
        <v>31</v>
      </c>
      <c r="N106" s="433">
        <f t="shared" si="8"/>
        <v>0.31793214862681751</v>
      </c>
      <c r="O106" s="58">
        <v>51</v>
      </c>
    </row>
    <row r="107" spans="13:15" x14ac:dyDescent="0.2">
      <c r="M107" s="58">
        <v>16</v>
      </c>
      <c r="N107" s="433">
        <f t="shared" si="8"/>
        <v>0.32617124394184177</v>
      </c>
      <c r="O107" s="58">
        <v>51</v>
      </c>
    </row>
    <row r="108" spans="13:15" x14ac:dyDescent="0.2">
      <c r="M108" s="58">
        <v>12</v>
      </c>
      <c r="N108" s="433">
        <f t="shared" si="8"/>
        <v>0.33441033925686603</v>
      </c>
      <c r="O108" s="58">
        <v>51</v>
      </c>
    </row>
    <row r="109" spans="13:15" x14ac:dyDescent="0.2">
      <c r="M109" s="58">
        <v>9</v>
      </c>
      <c r="N109" s="433">
        <f t="shared" si="8"/>
        <v>0.34281098546042016</v>
      </c>
      <c r="O109" s="58">
        <v>52</v>
      </c>
    </row>
    <row r="110" spans="13:15" x14ac:dyDescent="0.2">
      <c r="M110" s="58">
        <v>10</v>
      </c>
      <c r="N110" s="433">
        <f t="shared" si="8"/>
        <v>0.35153473344103403</v>
      </c>
      <c r="O110" s="58">
        <v>54</v>
      </c>
    </row>
    <row r="111" spans="13:15" x14ac:dyDescent="0.2">
      <c r="M111" s="58">
        <v>10</v>
      </c>
      <c r="N111" s="433">
        <f t="shared" si="8"/>
        <v>0.3602584814216479</v>
      </c>
      <c r="O111" s="58">
        <v>54</v>
      </c>
    </row>
    <row r="112" spans="13:15" x14ac:dyDescent="0.2">
      <c r="M112" s="58">
        <v>13</v>
      </c>
      <c r="N112" s="433">
        <f t="shared" si="8"/>
        <v>0.36930533117932157</v>
      </c>
      <c r="O112" s="58">
        <v>56</v>
      </c>
    </row>
    <row r="113" spans="5:28" x14ac:dyDescent="0.2">
      <c r="M113" s="58">
        <v>26</v>
      </c>
      <c r="N113" s="433">
        <f t="shared" si="8"/>
        <v>0.37851373182552511</v>
      </c>
      <c r="O113" s="58">
        <v>57</v>
      </c>
    </row>
    <row r="114" spans="5:28" x14ac:dyDescent="0.2">
      <c r="M114" s="58">
        <v>41</v>
      </c>
      <c r="N114" s="433">
        <f t="shared" si="8"/>
        <v>0.38788368336025858</v>
      </c>
      <c r="O114" s="58">
        <v>58</v>
      </c>
    </row>
    <row r="115" spans="5:28" x14ac:dyDescent="0.2">
      <c r="M115" s="58">
        <v>10</v>
      </c>
      <c r="N115" s="433">
        <f t="shared" si="8"/>
        <v>0.39741518578352192</v>
      </c>
      <c r="O115" s="58">
        <v>59</v>
      </c>
    </row>
    <row r="116" spans="5:28" x14ac:dyDescent="0.2">
      <c r="M116" s="58">
        <v>16</v>
      </c>
      <c r="N116" s="433">
        <f t="shared" si="8"/>
        <v>0.40694668820678526</v>
      </c>
      <c r="O116" s="58">
        <v>59</v>
      </c>
    </row>
    <row r="117" spans="5:28" x14ac:dyDescent="0.2">
      <c r="M117" s="58">
        <v>77</v>
      </c>
      <c r="N117" s="433">
        <f t="shared" si="8"/>
        <v>0.41663974151857847</v>
      </c>
      <c r="O117" s="58">
        <v>60</v>
      </c>
    </row>
    <row r="118" spans="5:28" x14ac:dyDescent="0.2">
      <c r="M118" s="58">
        <v>54</v>
      </c>
      <c r="N118" s="433">
        <f t="shared" si="8"/>
        <v>0.42633279483037168</v>
      </c>
      <c r="O118" s="58">
        <v>60</v>
      </c>
    </row>
    <row r="119" spans="5:28" x14ac:dyDescent="0.2">
      <c r="M119" s="58">
        <v>40</v>
      </c>
      <c r="N119" s="433">
        <f t="shared" si="8"/>
        <v>0.43634894991922468</v>
      </c>
      <c r="O119" s="58">
        <v>62</v>
      </c>
    </row>
    <row r="120" spans="5:28" x14ac:dyDescent="0.2">
      <c r="M120" s="58">
        <v>9</v>
      </c>
      <c r="N120" s="433">
        <f t="shared" si="8"/>
        <v>0.44668820678513743</v>
      </c>
      <c r="O120" s="58">
        <v>64</v>
      </c>
    </row>
    <row r="121" spans="5:28" x14ac:dyDescent="0.2">
      <c r="E121" s="31"/>
      <c r="F121" s="31"/>
      <c r="G121" s="31"/>
      <c r="H121" s="31"/>
      <c r="I121" s="31"/>
      <c r="J121" s="31"/>
      <c r="K121" s="31"/>
      <c r="L121" s="31"/>
      <c r="M121" s="58">
        <v>6</v>
      </c>
      <c r="N121" s="433">
        <f t="shared" si="8"/>
        <v>0.45702746365105018</v>
      </c>
      <c r="O121" s="58">
        <v>64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5:28" x14ac:dyDescent="0.2">
      <c r="E122" s="31"/>
      <c r="F122" s="31"/>
      <c r="G122" s="31"/>
      <c r="H122" s="31"/>
      <c r="I122" s="31"/>
      <c r="J122" s="31"/>
      <c r="K122" s="31"/>
      <c r="L122" s="31"/>
      <c r="M122" s="58">
        <v>47</v>
      </c>
      <c r="N122" s="433">
        <f t="shared" si="8"/>
        <v>0.4678513731825526</v>
      </c>
      <c r="O122" s="58">
        <v>67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5:28" x14ac:dyDescent="0.2">
      <c r="M123" s="58">
        <v>3</v>
      </c>
      <c r="N123" s="433">
        <f t="shared" si="8"/>
        <v>0.47883683360258489</v>
      </c>
      <c r="O123" s="58">
        <v>68</v>
      </c>
    </row>
    <row r="124" spans="5:28" x14ac:dyDescent="0.2">
      <c r="M124" s="58">
        <v>2</v>
      </c>
      <c r="N124" s="433">
        <f t="shared" si="8"/>
        <v>0.49046849757673677</v>
      </c>
      <c r="O124" s="58">
        <v>72</v>
      </c>
    </row>
    <row r="125" spans="5:28" x14ac:dyDescent="0.2">
      <c r="M125" s="58">
        <v>43</v>
      </c>
      <c r="N125" s="433">
        <f t="shared" si="8"/>
        <v>0.50226171243941853</v>
      </c>
      <c r="O125" s="58">
        <v>73</v>
      </c>
    </row>
    <row r="126" spans="5:28" x14ac:dyDescent="0.2">
      <c r="M126" s="58">
        <v>3</v>
      </c>
      <c r="N126" s="433">
        <f t="shared" si="8"/>
        <v>0.51405492730210023</v>
      </c>
      <c r="O126" s="58">
        <v>73</v>
      </c>
    </row>
    <row r="127" spans="5:28" x14ac:dyDescent="0.2">
      <c r="M127" s="58">
        <v>3</v>
      </c>
      <c r="N127" s="433">
        <f t="shared" si="8"/>
        <v>0.52617124394184178</v>
      </c>
      <c r="O127" s="58">
        <v>75</v>
      </c>
    </row>
    <row r="128" spans="5:28" x14ac:dyDescent="0.2">
      <c r="M128" s="58">
        <v>5</v>
      </c>
      <c r="N128" s="433">
        <f t="shared" si="8"/>
        <v>0.53861066235864308</v>
      </c>
      <c r="O128" s="58">
        <v>77</v>
      </c>
    </row>
    <row r="129" spans="8:15" x14ac:dyDescent="0.2">
      <c r="M129" s="58">
        <v>6</v>
      </c>
      <c r="N129" s="433">
        <f t="shared" si="8"/>
        <v>0.55105008077544437</v>
      </c>
      <c r="O129" s="58">
        <v>77</v>
      </c>
    </row>
    <row r="130" spans="8:15" x14ac:dyDescent="0.2">
      <c r="M130" s="58">
        <v>23</v>
      </c>
      <c r="N130" s="433">
        <f t="shared" si="8"/>
        <v>0.56348949919224567</v>
      </c>
      <c r="O130" s="58">
        <v>77</v>
      </c>
    </row>
    <row r="131" spans="8:15" x14ac:dyDescent="0.2">
      <c r="M131" s="58">
        <v>68</v>
      </c>
      <c r="N131" s="433">
        <f t="shared" si="8"/>
        <v>0.57641357027463658</v>
      </c>
      <c r="O131" s="58">
        <v>80</v>
      </c>
    </row>
    <row r="132" spans="8:15" x14ac:dyDescent="0.2">
      <c r="M132" s="58">
        <v>5</v>
      </c>
      <c r="N132" s="433">
        <f t="shared" si="8"/>
        <v>0.58966074313408734</v>
      </c>
      <c r="O132" s="58">
        <v>82</v>
      </c>
    </row>
    <row r="133" spans="8:15" x14ac:dyDescent="0.2">
      <c r="M133" s="58">
        <v>325</v>
      </c>
      <c r="N133" s="433">
        <f t="shared" si="8"/>
        <v>0.60306946688206797</v>
      </c>
      <c r="O133" s="58">
        <v>83</v>
      </c>
    </row>
    <row r="134" spans="8:15" x14ac:dyDescent="0.2">
      <c r="M134" s="58">
        <v>6</v>
      </c>
      <c r="N134" s="433">
        <f t="shared" ref="N134:N148" si="9">(O134/6190)+N133</f>
        <v>0.61663974151857848</v>
      </c>
      <c r="O134" s="58">
        <v>84</v>
      </c>
    </row>
    <row r="135" spans="8:15" x14ac:dyDescent="0.2">
      <c r="M135" s="58">
        <v>33</v>
      </c>
      <c r="N135" s="433">
        <f t="shared" si="9"/>
        <v>0.63053311793214872</v>
      </c>
      <c r="O135" s="58">
        <v>86</v>
      </c>
    </row>
    <row r="136" spans="8:15" x14ac:dyDescent="0.2">
      <c r="M136" s="58">
        <v>82</v>
      </c>
      <c r="N136" s="433">
        <f t="shared" si="9"/>
        <v>0.64491114701130869</v>
      </c>
      <c r="O136" s="58">
        <v>89</v>
      </c>
    </row>
    <row r="137" spans="8:15" x14ac:dyDescent="0.2">
      <c r="M137" s="58">
        <v>6</v>
      </c>
      <c r="N137" s="433">
        <f t="shared" si="9"/>
        <v>0.66074313408723762</v>
      </c>
      <c r="O137" s="58">
        <v>98</v>
      </c>
    </row>
    <row r="138" spans="8:15" x14ac:dyDescent="0.2">
      <c r="M138" s="58">
        <v>43</v>
      </c>
      <c r="N138" s="433">
        <f t="shared" si="9"/>
        <v>0.67673667205169641</v>
      </c>
      <c r="O138" s="58">
        <v>99</v>
      </c>
    </row>
    <row r="139" spans="8:15" x14ac:dyDescent="0.2">
      <c r="M139" s="58">
        <v>4</v>
      </c>
      <c r="N139" s="433">
        <f t="shared" si="9"/>
        <v>0.69353796445880467</v>
      </c>
      <c r="O139" s="58">
        <v>104</v>
      </c>
    </row>
    <row r="140" spans="8:15" x14ac:dyDescent="0.2">
      <c r="M140" s="58">
        <v>25</v>
      </c>
      <c r="N140" s="433">
        <f t="shared" si="9"/>
        <v>0.71389337641357042</v>
      </c>
      <c r="O140" s="58">
        <v>126</v>
      </c>
    </row>
    <row r="141" spans="8:15" x14ac:dyDescent="0.2">
      <c r="M141" s="58">
        <v>80</v>
      </c>
      <c r="N141" s="433">
        <f t="shared" si="9"/>
        <v>0.73521809369951552</v>
      </c>
      <c r="O141" s="58">
        <v>132</v>
      </c>
    </row>
    <row r="142" spans="8:15" x14ac:dyDescent="0.2">
      <c r="M142" s="58">
        <v>32</v>
      </c>
      <c r="N142" s="433">
        <f t="shared" si="9"/>
        <v>0.75670436187399048</v>
      </c>
      <c r="O142" s="58">
        <v>133</v>
      </c>
    </row>
    <row r="143" spans="8:15" x14ac:dyDescent="0.2">
      <c r="M143" s="58">
        <v>11</v>
      </c>
      <c r="N143" s="433">
        <f t="shared" si="9"/>
        <v>0.78093699515347348</v>
      </c>
      <c r="O143" s="58">
        <v>150</v>
      </c>
    </row>
    <row r="144" spans="8:15" x14ac:dyDescent="0.2">
      <c r="H144" s="27"/>
      <c r="I144" s="27"/>
      <c r="M144" s="58">
        <v>12</v>
      </c>
      <c r="N144" s="433">
        <f t="shared" si="9"/>
        <v>0.81437802907916002</v>
      </c>
      <c r="O144" s="58">
        <v>207</v>
      </c>
    </row>
    <row r="145" spans="13:15" x14ac:dyDescent="0.2">
      <c r="M145" s="58">
        <v>8</v>
      </c>
      <c r="N145" s="433">
        <f t="shared" si="9"/>
        <v>0.84798061389337653</v>
      </c>
      <c r="O145" s="58">
        <v>208</v>
      </c>
    </row>
    <row r="146" spans="13:15" x14ac:dyDescent="0.2">
      <c r="M146" s="58">
        <v>8</v>
      </c>
      <c r="N146" s="433">
        <f t="shared" si="9"/>
        <v>0.88885298869143792</v>
      </c>
      <c r="O146" s="58">
        <v>253</v>
      </c>
    </row>
    <row r="147" spans="13:15" x14ac:dyDescent="0.2">
      <c r="M147" s="58">
        <v>43</v>
      </c>
      <c r="N147" s="433">
        <f t="shared" si="9"/>
        <v>0.94135702746365113</v>
      </c>
      <c r="O147" s="58">
        <v>325</v>
      </c>
    </row>
    <row r="148" spans="13:15" x14ac:dyDescent="0.2">
      <c r="M148" s="149">
        <v>42</v>
      </c>
      <c r="N148" s="433">
        <f t="shared" si="9"/>
        <v>1</v>
      </c>
      <c r="O148" s="149">
        <v>363</v>
      </c>
    </row>
    <row r="149" spans="13:15" x14ac:dyDescent="0.2">
      <c r="M149" s="402" t="s">
        <v>1638</v>
      </c>
      <c r="N149" s="436" t="s">
        <v>1</v>
      </c>
      <c r="O149" s="437">
        <f>SUM(O4:O148)</f>
        <v>6190</v>
      </c>
    </row>
    <row r="150" spans="13:15" x14ac:dyDescent="0.2">
      <c r="M150" s="1"/>
      <c r="N150" s="442"/>
      <c r="O150" s="24"/>
    </row>
    <row r="151" spans="13:15" x14ac:dyDescent="0.2">
      <c r="M151" s="3"/>
      <c r="N151" s="4"/>
      <c r="O151" s="5"/>
    </row>
    <row r="152" spans="13:15" x14ac:dyDescent="0.2">
      <c r="M152" s="3"/>
      <c r="N152" s="4"/>
      <c r="O152" s="5"/>
    </row>
    <row r="153" spans="13:15" x14ac:dyDescent="0.2">
      <c r="M153" s="3"/>
      <c r="N153" s="4"/>
      <c r="O153" s="5"/>
    </row>
    <row r="154" spans="13:15" x14ac:dyDescent="0.2">
      <c r="M154" s="3"/>
      <c r="N154" s="4"/>
      <c r="O154" s="5"/>
    </row>
    <row r="155" spans="13:15" x14ac:dyDescent="0.2">
      <c r="M155" s="3"/>
      <c r="N155" s="4"/>
      <c r="O155" s="5"/>
    </row>
    <row r="156" spans="13:15" x14ac:dyDescent="0.2">
      <c r="M156" s="3"/>
      <c r="N156" s="4"/>
      <c r="O156" s="5"/>
    </row>
    <row r="157" spans="13:15" x14ac:dyDescent="0.2">
      <c r="M157" s="3"/>
      <c r="N157" s="4"/>
      <c r="O157" s="5"/>
    </row>
    <row r="158" spans="13:15" x14ac:dyDescent="0.2">
      <c r="M158" s="3"/>
      <c r="N158" s="4"/>
      <c r="O158" s="5"/>
    </row>
    <row r="159" spans="13:15" x14ac:dyDescent="0.2">
      <c r="M159" s="3"/>
      <c r="N159" s="4"/>
      <c r="O159" s="5"/>
    </row>
    <row r="160" spans="13:15" x14ac:dyDescent="0.2">
      <c r="M160" s="3"/>
      <c r="N160" s="4"/>
      <c r="O160" s="5"/>
    </row>
    <row r="161" spans="13:15" x14ac:dyDescent="0.2">
      <c r="M161" s="3"/>
      <c r="N161" s="4"/>
      <c r="O161" s="5"/>
    </row>
    <row r="162" spans="13:15" x14ac:dyDescent="0.2">
      <c r="M162" s="3"/>
      <c r="N162" s="4"/>
      <c r="O162" s="5"/>
    </row>
    <row r="163" spans="13:15" x14ac:dyDescent="0.2">
      <c r="M163" s="3"/>
      <c r="N163" s="4"/>
      <c r="O163" s="5"/>
    </row>
    <row r="164" spans="13:15" x14ac:dyDescent="0.2">
      <c r="M164" s="3"/>
      <c r="N164" s="4"/>
      <c r="O164" s="5"/>
    </row>
    <row r="165" spans="13:15" x14ac:dyDescent="0.2">
      <c r="M165" s="3"/>
      <c r="N165" s="4"/>
      <c r="O165" s="5"/>
    </row>
    <row r="166" spans="13:15" x14ac:dyDescent="0.2">
      <c r="M166" s="3"/>
      <c r="N166" s="4"/>
      <c r="O166" s="5"/>
    </row>
    <row r="167" spans="13:15" x14ac:dyDescent="0.2">
      <c r="M167" s="3"/>
      <c r="N167" s="4"/>
      <c r="O167" s="5"/>
    </row>
    <row r="168" spans="13:15" x14ac:dyDescent="0.2">
      <c r="M168" s="25"/>
      <c r="N168" s="4"/>
      <c r="O168" s="5"/>
    </row>
    <row r="169" spans="13:15" x14ac:dyDescent="0.2">
      <c r="M169" s="25" t="s">
        <v>1647</v>
      </c>
      <c r="N169" s="4"/>
      <c r="O169" s="5"/>
    </row>
    <row r="170" spans="13:15" x14ac:dyDescent="0.2">
      <c r="M170" s="394" t="s">
        <v>62</v>
      </c>
      <c r="N170" s="12"/>
      <c r="O170" s="13"/>
    </row>
    <row r="236" spans="10:12" x14ac:dyDescent="0.2">
      <c r="J236" s="27"/>
      <c r="K236" s="27"/>
      <c r="L236" s="27"/>
    </row>
    <row r="237" spans="10:12" x14ac:dyDescent="0.2">
      <c r="J237" s="27"/>
      <c r="K237" s="27"/>
      <c r="L237" s="27"/>
    </row>
  </sheetData>
  <sortState ref="X4:X48">
    <sortCondition ref="X4"/>
  </sortState>
  <mergeCells count="9">
    <mergeCell ref="J2:L2"/>
    <mergeCell ref="M2:O2"/>
    <mergeCell ref="P2:R2"/>
    <mergeCell ref="S2:U2"/>
    <mergeCell ref="V2:X2"/>
    <mergeCell ref="Y2:AA2"/>
    <mergeCell ref="A2:C2"/>
    <mergeCell ref="D2:F2"/>
    <mergeCell ref="G2:I2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B1" sqref="B1"/>
    </sheetView>
  </sheetViews>
  <sheetFormatPr defaultRowHeight="12.75" x14ac:dyDescent="0.2"/>
  <cols>
    <col min="1" max="1" width="29.85546875" customWidth="1"/>
    <col min="2" max="2" width="8.7109375" customWidth="1"/>
    <col min="3" max="3" width="11.7109375" customWidth="1"/>
    <col min="4" max="5" width="8.7109375" customWidth="1"/>
    <col min="6" max="6" width="11.7109375" customWidth="1"/>
    <col min="7" max="8" width="8.7109375" customWidth="1"/>
    <col min="9" max="9" width="11.7109375" customWidth="1"/>
    <col min="10" max="11" width="8.7109375" customWidth="1"/>
    <col min="12" max="12" width="11.7109375" customWidth="1"/>
    <col min="13" max="14" width="8.7109375" customWidth="1"/>
    <col min="15" max="15" width="11.7109375" customWidth="1"/>
    <col min="16" max="17" width="8.7109375" customWidth="1"/>
    <col min="18" max="18" width="11.7109375" customWidth="1"/>
    <col min="19" max="20" width="8.7109375" customWidth="1"/>
    <col min="21" max="21" width="11.7109375" customWidth="1"/>
    <col min="22" max="22" width="8.7109375" customWidth="1"/>
    <col min="24" max="24" width="16.7109375" customWidth="1"/>
    <col min="26" max="26" width="16.7109375" customWidth="1"/>
  </cols>
  <sheetData>
    <row r="1" spans="1:26" x14ac:dyDescent="0.2">
      <c r="B1" s="29" t="s">
        <v>1606</v>
      </c>
    </row>
    <row r="3" spans="1:26" x14ac:dyDescent="0.2">
      <c r="B3" s="29"/>
      <c r="C3" s="29"/>
      <c r="D3" s="29"/>
    </row>
    <row r="4" spans="1:26" x14ac:dyDescent="0.2">
      <c r="B4" s="365" t="s">
        <v>1592</v>
      </c>
      <c r="C4" s="366"/>
      <c r="D4" s="367"/>
      <c r="E4" s="365" t="s">
        <v>1593</v>
      </c>
      <c r="F4" s="366"/>
      <c r="G4" s="367"/>
      <c r="H4" s="365" t="s">
        <v>1594</v>
      </c>
      <c r="I4" s="366"/>
      <c r="J4" s="367"/>
      <c r="K4" s="320" t="s">
        <v>1598</v>
      </c>
      <c r="L4" s="321"/>
      <c r="M4" s="322"/>
      <c r="N4" s="320" t="s">
        <v>1611</v>
      </c>
      <c r="O4" s="321"/>
      <c r="P4" s="322"/>
      <c r="Q4" s="320" t="s">
        <v>1607</v>
      </c>
      <c r="R4" s="321"/>
      <c r="S4" s="322"/>
      <c r="T4" s="320" t="s">
        <v>1608</v>
      </c>
      <c r="U4" s="321"/>
      <c r="V4" s="322"/>
      <c r="W4" s="320" t="s">
        <v>1609</v>
      </c>
      <c r="X4" s="322"/>
      <c r="Y4" s="320" t="s">
        <v>1610</v>
      </c>
      <c r="Z4" s="322"/>
    </row>
    <row r="5" spans="1:26" ht="13.5" thickBot="1" x14ac:dyDescent="0.25">
      <c r="A5" s="315" t="s">
        <v>34</v>
      </c>
      <c r="B5" s="362" t="s">
        <v>1595</v>
      </c>
      <c r="C5" s="362" t="s">
        <v>1596</v>
      </c>
      <c r="D5" s="362" t="s">
        <v>1597</v>
      </c>
      <c r="E5" s="362" t="s">
        <v>1595</v>
      </c>
      <c r="F5" s="362" t="s">
        <v>1596</v>
      </c>
      <c r="G5" s="362" t="s">
        <v>1597</v>
      </c>
      <c r="H5" s="362" t="s">
        <v>1595</v>
      </c>
      <c r="I5" s="362" t="s">
        <v>1596</v>
      </c>
      <c r="J5" s="362" t="s">
        <v>1597</v>
      </c>
      <c r="K5" s="362" t="s">
        <v>1595</v>
      </c>
      <c r="L5" s="362" t="s">
        <v>1596</v>
      </c>
      <c r="M5" s="362" t="s">
        <v>1597</v>
      </c>
      <c r="N5" s="362" t="s">
        <v>1595</v>
      </c>
      <c r="O5" s="362" t="s">
        <v>1596</v>
      </c>
      <c r="P5" s="362" t="s">
        <v>1597</v>
      </c>
      <c r="Q5" s="364" t="s">
        <v>1595</v>
      </c>
      <c r="R5" s="364" t="s">
        <v>1596</v>
      </c>
      <c r="S5" s="364" t="s">
        <v>1597</v>
      </c>
      <c r="T5" s="364" t="s">
        <v>1595</v>
      </c>
      <c r="U5" s="362" t="s">
        <v>1596</v>
      </c>
      <c r="V5" s="364" t="s">
        <v>1597</v>
      </c>
      <c r="W5" s="364" t="s">
        <v>1595</v>
      </c>
      <c r="X5" s="364" t="s">
        <v>1612</v>
      </c>
      <c r="Y5" s="364" t="s">
        <v>1595</v>
      </c>
      <c r="Z5" s="364" t="s">
        <v>1612</v>
      </c>
    </row>
    <row r="6" spans="1:26" ht="13.5" thickTop="1" x14ac:dyDescent="0.2">
      <c r="A6" s="35" t="s">
        <v>0</v>
      </c>
      <c r="B6" s="318"/>
      <c r="C6" s="316"/>
      <c r="D6" s="317"/>
      <c r="E6" s="318">
        <v>10</v>
      </c>
      <c r="F6" s="316">
        <v>45</v>
      </c>
      <c r="G6" s="317">
        <v>93</v>
      </c>
      <c r="H6" s="318"/>
      <c r="I6" s="316"/>
      <c r="J6" s="317"/>
      <c r="K6" s="318"/>
      <c r="L6" s="316"/>
      <c r="M6" s="317"/>
      <c r="N6" s="381">
        <v>52</v>
      </c>
      <c r="O6" s="382">
        <v>72</v>
      </c>
      <c r="P6" s="383">
        <v>378</v>
      </c>
      <c r="Q6" s="318"/>
      <c r="R6" s="316"/>
      <c r="S6" s="317"/>
      <c r="T6" s="318"/>
      <c r="U6" s="316"/>
      <c r="V6" s="317"/>
      <c r="W6" s="318"/>
      <c r="X6" s="317"/>
      <c r="Y6" s="318"/>
      <c r="Z6" s="317"/>
    </row>
    <row r="7" spans="1:26" x14ac:dyDescent="0.2">
      <c r="A7" s="36" t="s">
        <v>4</v>
      </c>
      <c r="B7" s="343"/>
      <c r="C7" s="292"/>
      <c r="D7" s="293"/>
      <c r="E7" s="343"/>
      <c r="F7" s="292"/>
      <c r="G7" s="293"/>
      <c r="H7" s="343"/>
      <c r="I7" s="292"/>
      <c r="J7" s="293"/>
      <c r="K7" s="343"/>
      <c r="L7" s="292"/>
      <c r="M7" s="293"/>
      <c r="N7" s="343">
        <v>29</v>
      </c>
      <c r="O7" s="292">
        <v>133</v>
      </c>
      <c r="P7" s="293">
        <v>313</v>
      </c>
      <c r="Q7" s="343"/>
      <c r="R7" s="292"/>
      <c r="S7" s="293"/>
      <c r="T7" s="343"/>
      <c r="U7" s="292"/>
      <c r="V7" s="293"/>
      <c r="W7" s="343"/>
      <c r="X7" s="293"/>
      <c r="Y7" s="343"/>
      <c r="Z7" s="293"/>
    </row>
    <row r="8" spans="1:26" x14ac:dyDescent="0.2">
      <c r="A8" s="36" t="s">
        <v>5</v>
      </c>
      <c r="B8" s="343"/>
      <c r="C8" s="292"/>
      <c r="D8" s="293"/>
      <c r="E8" s="343"/>
      <c r="F8" s="292"/>
      <c r="G8" s="293"/>
      <c r="H8" s="343"/>
      <c r="I8" s="292"/>
      <c r="J8" s="293"/>
      <c r="K8" s="343"/>
      <c r="L8" s="292"/>
      <c r="M8" s="293"/>
      <c r="N8" s="343">
        <v>49</v>
      </c>
      <c r="O8" s="292">
        <v>158</v>
      </c>
      <c r="P8" s="293">
        <v>290</v>
      </c>
      <c r="Q8" s="343">
        <v>13</v>
      </c>
      <c r="R8" s="292">
        <v>44</v>
      </c>
      <c r="S8" s="344">
        <v>2</v>
      </c>
      <c r="T8" s="343">
        <v>9</v>
      </c>
      <c r="U8" s="292">
        <v>19</v>
      </c>
      <c r="V8" s="293">
        <v>114</v>
      </c>
      <c r="W8" s="343"/>
      <c r="X8" s="293"/>
      <c r="Y8" s="343"/>
      <c r="Z8" s="293"/>
    </row>
    <row r="9" spans="1:26" x14ac:dyDescent="0.2">
      <c r="A9" s="36" t="s">
        <v>7</v>
      </c>
      <c r="B9" s="343"/>
      <c r="C9" s="292"/>
      <c r="D9" s="293"/>
      <c r="E9" s="343"/>
      <c r="F9" s="292"/>
      <c r="G9" s="293"/>
      <c r="H9" s="343"/>
      <c r="I9" s="292"/>
      <c r="J9" s="293"/>
      <c r="K9" s="343"/>
      <c r="L9" s="292"/>
      <c r="M9" s="293"/>
      <c r="N9" s="343">
        <v>40</v>
      </c>
      <c r="O9" s="292">
        <v>112</v>
      </c>
      <c r="P9" s="293">
        <v>365</v>
      </c>
      <c r="Q9" s="343"/>
      <c r="R9" s="292"/>
      <c r="S9" s="293"/>
      <c r="T9" s="343"/>
      <c r="U9" s="292"/>
      <c r="V9" s="293"/>
      <c r="W9" s="343">
        <v>141</v>
      </c>
      <c r="X9" s="293">
        <v>638</v>
      </c>
      <c r="Y9" s="343">
        <v>17</v>
      </c>
      <c r="Z9" s="293">
        <v>343</v>
      </c>
    </row>
    <row r="10" spans="1:26" x14ac:dyDescent="0.2">
      <c r="A10" s="36" t="s">
        <v>24</v>
      </c>
      <c r="B10" s="343"/>
      <c r="C10" s="292"/>
      <c r="D10" s="293"/>
      <c r="E10" s="343"/>
      <c r="F10" s="292"/>
      <c r="G10" s="293"/>
      <c r="H10" s="343"/>
      <c r="I10" s="292"/>
      <c r="J10" s="293"/>
      <c r="K10" s="343"/>
      <c r="L10" s="292"/>
      <c r="M10" s="293"/>
      <c r="N10" s="343">
        <v>95</v>
      </c>
      <c r="O10" s="292">
        <v>175</v>
      </c>
      <c r="P10" s="293">
        <v>300</v>
      </c>
      <c r="Q10" s="343">
        <v>27</v>
      </c>
      <c r="R10" s="292">
        <v>39</v>
      </c>
      <c r="S10" s="293">
        <v>8</v>
      </c>
      <c r="T10" s="343">
        <v>42</v>
      </c>
      <c r="U10" s="292">
        <v>67</v>
      </c>
      <c r="V10" s="293">
        <v>67</v>
      </c>
      <c r="W10" s="343"/>
      <c r="X10" s="293"/>
      <c r="Y10" s="343"/>
      <c r="Z10" s="293"/>
    </row>
    <row r="11" spans="1:26" x14ac:dyDescent="0.2">
      <c r="A11" s="36" t="s">
        <v>25</v>
      </c>
      <c r="B11" s="343"/>
      <c r="C11" s="292"/>
      <c r="D11" s="293"/>
      <c r="E11" s="343"/>
      <c r="F11" s="292"/>
      <c r="G11" s="293"/>
      <c r="H11" s="343"/>
      <c r="I11" s="292"/>
      <c r="J11" s="293"/>
      <c r="K11" s="343"/>
      <c r="L11" s="292"/>
      <c r="M11" s="293"/>
      <c r="N11" s="343">
        <v>63</v>
      </c>
      <c r="O11" s="292">
        <v>85</v>
      </c>
      <c r="P11" s="293">
        <v>456</v>
      </c>
      <c r="Q11" s="343">
        <v>12</v>
      </c>
      <c r="R11" s="292">
        <v>11</v>
      </c>
      <c r="S11" s="293">
        <v>6</v>
      </c>
      <c r="T11" s="343">
        <v>2</v>
      </c>
      <c r="U11" s="292">
        <v>10</v>
      </c>
      <c r="V11" s="293">
        <v>81</v>
      </c>
      <c r="W11" s="343"/>
      <c r="X11" s="293"/>
      <c r="Y11" s="343"/>
      <c r="Z11" s="293"/>
    </row>
    <row r="12" spans="1:26" x14ac:dyDescent="0.2">
      <c r="A12" s="36" t="s">
        <v>26</v>
      </c>
      <c r="B12" s="343"/>
      <c r="C12" s="292"/>
      <c r="D12" s="293"/>
      <c r="E12" s="343"/>
      <c r="F12" s="292"/>
      <c r="G12" s="293"/>
      <c r="H12" s="343"/>
      <c r="I12" s="292"/>
      <c r="J12" s="293"/>
      <c r="K12" s="343"/>
      <c r="L12" s="292"/>
      <c r="M12" s="293"/>
      <c r="N12" s="343"/>
      <c r="O12" s="292"/>
      <c r="P12" s="293"/>
      <c r="Q12" s="343"/>
      <c r="R12" s="292"/>
      <c r="S12" s="293"/>
      <c r="T12" s="343">
        <v>23</v>
      </c>
      <c r="U12" s="292">
        <v>260</v>
      </c>
      <c r="V12" s="293">
        <v>215</v>
      </c>
      <c r="W12" s="343"/>
      <c r="X12" s="293"/>
      <c r="Y12" s="343"/>
      <c r="Z12" s="293"/>
    </row>
    <row r="13" spans="1:26" x14ac:dyDescent="0.2">
      <c r="A13" s="36" t="s">
        <v>27</v>
      </c>
      <c r="B13" s="343"/>
      <c r="C13" s="292"/>
      <c r="D13" s="293"/>
      <c r="E13" s="343"/>
      <c r="F13" s="292"/>
      <c r="G13" s="293"/>
      <c r="H13" s="343">
        <v>0</v>
      </c>
      <c r="I13" s="292">
        <v>38</v>
      </c>
      <c r="J13" s="293">
        <v>16</v>
      </c>
      <c r="K13" s="343"/>
      <c r="L13" s="292"/>
      <c r="M13" s="293"/>
      <c r="N13" s="343">
        <v>85</v>
      </c>
      <c r="O13" s="292">
        <v>250</v>
      </c>
      <c r="P13" s="293">
        <v>265</v>
      </c>
      <c r="Q13" s="343">
        <v>20</v>
      </c>
      <c r="R13" s="292">
        <v>17</v>
      </c>
      <c r="S13" s="293">
        <v>0</v>
      </c>
      <c r="T13" s="343">
        <v>53</v>
      </c>
      <c r="U13" s="345">
        <v>270.37037037037038</v>
      </c>
      <c r="V13" s="346">
        <v>200.62962962962962</v>
      </c>
      <c r="W13" s="343"/>
      <c r="X13" s="293"/>
      <c r="Y13" s="343"/>
      <c r="Z13" s="293"/>
    </row>
    <row r="14" spans="1:26" x14ac:dyDescent="0.2">
      <c r="A14" s="36" t="s">
        <v>28</v>
      </c>
      <c r="B14" s="343"/>
      <c r="C14" s="292"/>
      <c r="D14" s="293"/>
      <c r="E14" s="343"/>
      <c r="F14" s="292"/>
      <c r="G14" s="293"/>
      <c r="H14" s="343">
        <v>0</v>
      </c>
      <c r="I14" s="292">
        <v>18</v>
      </c>
      <c r="J14" s="293">
        <v>122</v>
      </c>
      <c r="K14" s="343"/>
      <c r="L14" s="292"/>
      <c r="M14" s="293"/>
      <c r="N14" s="343">
        <v>8</v>
      </c>
      <c r="O14" s="292">
        <v>133</v>
      </c>
      <c r="P14" s="293">
        <v>440</v>
      </c>
      <c r="Q14" s="343">
        <v>0</v>
      </c>
      <c r="R14" s="292">
        <v>3</v>
      </c>
      <c r="S14" s="293">
        <v>25</v>
      </c>
      <c r="T14" s="343">
        <v>3</v>
      </c>
      <c r="U14" s="292">
        <v>24</v>
      </c>
      <c r="V14" s="293">
        <v>60</v>
      </c>
      <c r="W14" s="343"/>
      <c r="X14" s="293"/>
      <c r="Y14" s="343"/>
      <c r="Z14" s="293"/>
    </row>
    <row r="15" spans="1:26" x14ac:dyDescent="0.2">
      <c r="A15" s="47" t="s">
        <v>23</v>
      </c>
      <c r="B15" s="347"/>
      <c r="C15" s="348"/>
      <c r="D15" s="308"/>
      <c r="E15" s="343"/>
      <c r="F15" s="292"/>
      <c r="G15" s="293"/>
      <c r="H15" s="343">
        <v>0</v>
      </c>
      <c r="I15" s="292">
        <v>2</v>
      </c>
      <c r="J15" s="293">
        <v>28</v>
      </c>
      <c r="K15" s="343"/>
      <c r="L15" s="292"/>
      <c r="M15" s="293"/>
      <c r="N15" s="343"/>
      <c r="O15" s="292"/>
      <c r="P15" s="293"/>
      <c r="Q15" s="343"/>
      <c r="R15" s="292"/>
      <c r="S15" s="293"/>
      <c r="T15" s="343">
        <v>0</v>
      </c>
      <c r="U15" s="292">
        <v>95</v>
      </c>
      <c r="V15" s="293">
        <v>314</v>
      </c>
      <c r="W15" s="343"/>
      <c r="X15" s="293"/>
      <c r="Y15" s="343"/>
      <c r="Z15" s="293"/>
    </row>
    <row r="16" spans="1:26" x14ac:dyDescent="0.2">
      <c r="A16" s="47" t="s">
        <v>29</v>
      </c>
      <c r="B16" s="347"/>
      <c r="C16" s="348"/>
      <c r="D16" s="308"/>
      <c r="E16" s="343"/>
      <c r="F16" s="292"/>
      <c r="G16" s="293"/>
      <c r="H16" s="343"/>
      <c r="I16" s="292"/>
      <c r="J16" s="293"/>
      <c r="K16" s="343"/>
      <c r="L16" s="292"/>
      <c r="M16" s="293"/>
      <c r="N16" s="343"/>
      <c r="O16" s="292"/>
      <c r="P16" s="293"/>
      <c r="Q16" s="343">
        <v>34</v>
      </c>
      <c r="R16" s="292">
        <v>2</v>
      </c>
      <c r="S16" s="293">
        <v>4</v>
      </c>
      <c r="T16" s="343">
        <v>4</v>
      </c>
      <c r="U16" s="292">
        <v>192</v>
      </c>
      <c r="V16" s="293">
        <v>261</v>
      </c>
      <c r="W16" s="343"/>
      <c r="X16" s="293"/>
      <c r="Y16" s="343"/>
      <c r="Z16" s="293"/>
    </row>
    <row r="17" spans="1:26" x14ac:dyDescent="0.2">
      <c r="A17" s="47" t="s">
        <v>30</v>
      </c>
      <c r="B17" s="347"/>
      <c r="C17" s="348"/>
      <c r="D17" s="308"/>
      <c r="E17" s="343"/>
      <c r="F17" s="292"/>
      <c r="G17" s="293"/>
      <c r="H17" s="343"/>
      <c r="I17" s="292"/>
      <c r="J17" s="293"/>
      <c r="K17" s="343">
        <v>70</v>
      </c>
      <c r="L17" s="292">
        <v>77</v>
      </c>
      <c r="M17" s="293">
        <v>204</v>
      </c>
      <c r="N17" s="343"/>
      <c r="O17" s="292"/>
      <c r="P17" s="293"/>
      <c r="Q17" s="343"/>
      <c r="R17" s="292"/>
      <c r="S17" s="293"/>
      <c r="T17" s="343"/>
      <c r="U17" s="292"/>
      <c r="V17" s="293"/>
      <c r="W17" s="343">
        <v>126</v>
      </c>
      <c r="X17" s="293">
        <v>18</v>
      </c>
      <c r="Y17" s="343"/>
      <c r="Z17" s="293"/>
    </row>
    <row r="18" spans="1:26" x14ac:dyDescent="0.2">
      <c r="A18" s="47" t="s">
        <v>20</v>
      </c>
      <c r="B18" s="347"/>
      <c r="C18" s="348"/>
      <c r="D18" s="308"/>
      <c r="E18" s="343">
        <v>17</v>
      </c>
      <c r="F18" s="292">
        <v>41</v>
      </c>
      <c r="G18" s="293">
        <v>45</v>
      </c>
      <c r="H18" s="343"/>
      <c r="I18" s="292"/>
      <c r="J18" s="293"/>
      <c r="K18" s="343"/>
      <c r="L18" s="292"/>
      <c r="M18" s="293"/>
      <c r="N18" s="343">
        <v>67</v>
      </c>
      <c r="O18" s="292">
        <v>268</v>
      </c>
      <c r="P18" s="293">
        <v>270</v>
      </c>
      <c r="Q18" s="343"/>
      <c r="R18" s="292"/>
      <c r="S18" s="293"/>
      <c r="T18" s="343"/>
      <c r="U18" s="292"/>
      <c r="V18" s="293"/>
      <c r="W18" s="343"/>
      <c r="X18" s="293"/>
      <c r="Y18" s="343"/>
      <c r="Z18" s="293"/>
    </row>
    <row r="19" spans="1:26" x14ac:dyDescent="0.2">
      <c r="A19" s="47" t="s">
        <v>22</v>
      </c>
      <c r="B19" s="347">
        <v>23</v>
      </c>
      <c r="C19" s="348">
        <v>5</v>
      </c>
      <c r="D19" s="308">
        <v>57</v>
      </c>
      <c r="E19" s="349"/>
      <c r="F19" s="350"/>
      <c r="G19" s="351"/>
      <c r="H19" s="343"/>
      <c r="I19" s="292"/>
      <c r="J19" s="293"/>
      <c r="K19" s="343">
        <v>107</v>
      </c>
      <c r="L19" s="292">
        <v>160</v>
      </c>
      <c r="M19" s="293">
        <v>152</v>
      </c>
      <c r="N19" s="343"/>
      <c r="O19" s="292"/>
      <c r="P19" s="293"/>
      <c r="Q19" s="343"/>
      <c r="R19" s="292"/>
      <c r="S19" s="293"/>
      <c r="T19" s="343"/>
      <c r="U19" s="292"/>
      <c r="V19" s="293"/>
      <c r="W19" s="343">
        <v>130</v>
      </c>
      <c r="X19" s="293">
        <v>56</v>
      </c>
      <c r="Y19" s="343"/>
      <c r="Z19" s="293"/>
    </row>
    <row r="20" spans="1:26" x14ac:dyDescent="0.2">
      <c r="A20" s="47" t="s">
        <v>21</v>
      </c>
      <c r="B20" s="347"/>
      <c r="C20" s="348"/>
      <c r="D20" s="308"/>
      <c r="E20" s="343">
        <v>8</v>
      </c>
      <c r="F20" s="292">
        <v>31</v>
      </c>
      <c r="G20" s="293">
        <v>36</v>
      </c>
      <c r="H20" s="343"/>
      <c r="I20" s="292"/>
      <c r="J20" s="293"/>
      <c r="K20" s="343"/>
      <c r="L20" s="292"/>
      <c r="M20" s="293"/>
      <c r="N20" s="343">
        <v>81</v>
      </c>
      <c r="O20" s="292">
        <v>319</v>
      </c>
      <c r="P20" s="293">
        <v>192</v>
      </c>
      <c r="Q20" s="343"/>
      <c r="R20" s="292"/>
      <c r="S20" s="293"/>
      <c r="T20" s="343"/>
      <c r="U20" s="292"/>
      <c r="V20" s="293"/>
      <c r="W20" s="343">
        <v>146</v>
      </c>
      <c r="X20" s="293">
        <v>77</v>
      </c>
      <c r="Y20" s="343"/>
      <c r="Z20" s="293"/>
    </row>
    <row r="21" spans="1:26" x14ac:dyDescent="0.2">
      <c r="A21" s="319" t="s">
        <v>31</v>
      </c>
      <c r="B21" s="352"/>
      <c r="C21" s="353"/>
      <c r="D21" s="309"/>
      <c r="E21" s="354"/>
      <c r="F21" s="294"/>
      <c r="G21" s="355"/>
      <c r="H21" s="354">
        <v>0</v>
      </c>
      <c r="I21" s="294">
        <v>34</v>
      </c>
      <c r="J21" s="355">
        <v>10</v>
      </c>
      <c r="K21" s="354"/>
      <c r="L21" s="294"/>
      <c r="M21" s="355"/>
      <c r="N21" s="354">
        <v>54</v>
      </c>
      <c r="O21" s="294">
        <v>198</v>
      </c>
      <c r="P21" s="355">
        <v>359</v>
      </c>
      <c r="Q21" s="354"/>
      <c r="R21" s="294"/>
      <c r="S21" s="355"/>
      <c r="T21" s="354"/>
      <c r="U21" s="294"/>
      <c r="V21" s="355"/>
      <c r="W21" s="354"/>
      <c r="X21" s="355"/>
      <c r="Y21" s="354"/>
      <c r="Z21" s="355"/>
    </row>
    <row r="22" spans="1:26" ht="13.5" thickBot="1" x14ac:dyDescent="0.25">
      <c r="A22" s="342" t="s">
        <v>15</v>
      </c>
      <c r="B22" s="356">
        <f t="shared" ref="B22:Z22" si="0">SUM(B6:B21)</f>
        <v>23</v>
      </c>
      <c r="C22" s="357">
        <f t="shared" si="0"/>
        <v>5</v>
      </c>
      <c r="D22" s="358">
        <f t="shared" si="0"/>
        <v>57</v>
      </c>
      <c r="E22" s="356">
        <f t="shared" si="0"/>
        <v>35</v>
      </c>
      <c r="F22" s="359">
        <f t="shared" si="0"/>
        <v>117</v>
      </c>
      <c r="G22" s="360">
        <f t="shared" si="0"/>
        <v>174</v>
      </c>
      <c r="H22" s="361">
        <f t="shared" si="0"/>
        <v>0</v>
      </c>
      <c r="I22" s="359">
        <f t="shared" si="0"/>
        <v>92</v>
      </c>
      <c r="J22" s="360">
        <f t="shared" si="0"/>
        <v>176</v>
      </c>
      <c r="K22" s="361">
        <f t="shared" si="0"/>
        <v>177</v>
      </c>
      <c r="L22" s="359">
        <f t="shared" si="0"/>
        <v>237</v>
      </c>
      <c r="M22" s="360">
        <f t="shared" si="0"/>
        <v>356</v>
      </c>
      <c r="N22" s="361">
        <f t="shared" si="0"/>
        <v>623</v>
      </c>
      <c r="O22" s="359">
        <f t="shared" si="0"/>
        <v>1903</v>
      </c>
      <c r="P22" s="360">
        <f t="shared" si="0"/>
        <v>3628</v>
      </c>
      <c r="Q22" s="361">
        <f t="shared" si="0"/>
        <v>106</v>
      </c>
      <c r="R22" s="359">
        <f t="shared" si="0"/>
        <v>116</v>
      </c>
      <c r="S22" s="360">
        <f t="shared" si="0"/>
        <v>45</v>
      </c>
      <c r="T22" s="361">
        <f t="shared" si="0"/>
        <v>136</v>
      </c>
      <c r="U22" s="359">
        <f t="shared" si="0"/>
        <v>937.37037037037044</v>
      </c>
      <c r="V22" s="360">
        <f t="shared" si="0"/>
        <v>1312.6296296296296</v>
      </c>
      <c r="W22" s="361">
        <f t="shared" si="0"/>
        <v>543</v>
      </c>
      <c r="X22" s="360">
        <f t="shared" si="0"/>
        <v>789</v>
      </c>
      <c r="Y22" s="361">
        <f t="shared" si="0"/>
        <v>17</v>
      </c>
      <c r="Z22" s="360">
        <f t="shared" si="0"/>
        <v>343</v>
      </c>
    </row>
    <row r="23" spans="1:26" s="21" customFormat="1" x14ac:dyDescent="0.2">
      <c r="A23" s="372" t="s">
        <v>32</v>
      </c>
      <c r="B23" s="329">
        <f>(B22/(B22+C22+D22))</f>
        <v>0.27058823529411763</v>
      </c>
      <c r="C23" s="327"/>
      <c r="D23" s="328"/>
      <c r="E23" s="329">
        <f>(E22/(E22+F22+G22))</f>
        <v>0.10736196319018405</v>
      </c>
      <c r="F23" s="327"/>
      <c r="G23" s="328"/>
      <c r="H23" s="329">
        <f>(H22/(H22+I22+J22))</f>
        <v>0</v>
      </c>
      <c r="I23" s="327"/>
      <c r="J23" s="328"/>
      <c r="K23" s="329">
        <f>(K22/(K22+L22+M22))</f>
        <v>0.22987012987012986</v>
      </c>
      <c r="L23" s="327"/>
      <c r="M23" s="328"/>
      <c r="N23" s="329">
        <f>(N22/(N22+O22+P22))</f>
        <v>0.10123496912577186</v>
      </c>
      <c r="O23" s="327"/>
      <c r="P23" s="328"/>
      <c r="Q23" s="329">
        <f>(Q22/(Q22+R22+S22))</f>
        <v>0.39700374531835209</v>
      </c>
      <c r="R23" s="327"/>
      <c r="S23" s="328"/>
      <c r="T23" s="329">
        <f>(T22/(T22+U22+V22))</f>
        <v>5.6999161777032688E-2</v>
      </c>
      <c r="U23" s="327"/>
      <c r="V23" s="328"/>
      <c r="W23" s="329">
        <f>(W22/(W22+X22))</f>
        <v>0.40765765765765766</v>
      </c>
      <c r="X23" s="328"/>
      <c r="Y23" s="329">
        <f>(Y22/(Y22+Z22))</f>
        <v>4.7222222222222221E-2</v>
      </c>
      <c r="Z23" s="330"/>
    </row>
    <row r="24" spans="1:26" s="21" customFormat="1" x14ac:dyDescent="0.2">
      <c r="A24" s="340" t="s">
        <v>59</v>
      </c>
      <c r="B24" s="339"/>
      <c r="C24" s="331"/>
      <c r="D24" s="332">
        <f>D22/(B22+C22+D22)</f>
        <v>0.6705882352941176</v>
      </c>
      <c r="E24" s="333"/>
      <c r="F24" s="334"/>
      <c r="G24" s="332">
        <f>G22/(E22+F22+G22)</f>
        <v>0.53374233128834359</v>
      </c>
      <c r="H24" s="333"/>
      <c r="I24" s="334"/>
      <c r="J24" s="332">
        <f>J22/(H22+I22+J22)</f>
        <v>0.65671641791044777</v>
      </c>
      <c r="K24" s="333"/>
      <c r="L24" s="334"/>
      <c r="M24" s="332">
        <f>M22/(K22+L22+M22)</f>
        <v>0.46233766233766233</v>
      </c>
      <c r="N24" s="333"/>
      <c r="O24" s="334"/>
      <c r="P24" s="332">
        <f>P22/(N22+O22+P22)</f>
        <v>0.58953526161845959</v>
      </c>
      <c r="Q24" s="333"/>
      <c r="R24" s="334"/>
      <c r="S24" s="332">
        <f>S22/(Q22+R22+S22)</f>
        <v>0.16853932584269662</v>
      </c>
      <c r="T24" s="333"/>
      <c r="U24" s="334"/>
      <c r="V24" s="332">
        <f>V22/(T22+U22+V22)</f>
        <v>0.55013815156313062</v>
      </c>
      <c r="W24" s="333"/>
      <c r="X24" s="332">
        <f>X22/(W22+X22)</f>
        <v>0.59234234234234229</v>
      </c>
      <c r="Y24" s="333"/>
      <c r="Z24" s="335">
        <f>Z22/(Y22+Z22)</f>
        <v>0.95277777777777772</v>
      </c>
    </row>
    <row r="25" spans="1:26" s="21" customFormat="1" x14ac:dyDescent="0.2">
      <c r="A25" s="340" t="s">
        <v>33</v>
      </c>
      <c r="B25" s="339"/>
      <c r="C25" s="334">
        <f>((B22+C22/2)/(B22+C22+D22))</f>
        <v>0.3</v>
      </c>
      <c r="D25" s="332"/>
      <c r="E25" s="333"/>
      <c r="F25" s="334">
        <f>((E22+F22/2)/(E22+F22+G22))</f>
        <v>0.28680981595092025</v>
      </c>
      <c r="G25" s="332"/>
      <c r="H25" s="333"/>
      <c r="I25" s="334">
        <f>((H22+I22/2)/(H22+I22+J22))</f>
        <v>0.17164179104477612</v>
      </c>
      <c r="J25" s="332"/>
      <c r="K25" s="333"/>
      <c r="L25" s="334">
        <f>((K22+L22/2)/(K22+L22+M22))</f>
        <v>0.38376623376623376</v>
      </c>
      <c r="M25" s="332"/>
      <c r="N25" s="333"/>
      <c r="O25" s="334">
        <f>((N22+O22/2)/(N22+O22+P22))</f>
        <v>0.25584985375365615</v>
      </c>
      <c r="P25" s="332"/>
      <c r="Q25" s="333"/>
      <c r="R25" s="334">
        <f>((Q22+R22/2)/(Q22+R22+S22))</f>
        <v>0.61423220973782766</v>
      </c>
      <c r="S25" s="332"/>
      <c r="T25" s="333"/>
      <c r="U25" s="334">
        <f>((T22+U22/2)/(T22+U22+V22))</f>
        <v>0.25343050510695103</v>
      </c>
      <c r="V25" s="332"/>
      <c r="W25" s="336"/>
      <c r="X25" s="337"/>
      <c r="Y25" s="336"/>
      <c r="Z25" s="338"/>
    </row>
    <row r="26" spans="1:26" ht="13.5" thickBot="1" x14ac:dyDescent="0.25">
      <c r="A26" s="341" t="s">
        <v>1605</v>
      </c>
      <c r="B26" s="325">
        <f>SUM(B22:D22)</f>
        <v>85</v>
      </c>
      <c r="C26" s="323"/>
      <c r="D26" s="324"/>
      <c r="E26" s="325">
        <f>SUM(E22:G22)</f>
        <v>326</v>
      </c>
      <c r="F26" s="323"/>
      <c r="G26" s="324"/>
      <c r="H26" s="325">
        <f>SUM(H22:J22)</f>
        <v>268</v>
      </c>
      <c r="I26" s="323"/>
      <c r="J26" s="324"/>
      <c r="K26" s="325">
        <f>SUM(K22:M22)</f>
        <v>770</v>
      </c>
      <c r="L26" s="323"/>
      <c r="M26" s="324"/>
      <c r="N26" s="325">
        <f>SUM(N22:P22)</f>
        <v>6154</v>
      </c>
      <c r="O26" s="323"/>
      <c r="P26" s="324"/>
      <c r="Q26" s="325">
        <f>SUM(Q22:S22)</f>
        <v>267</v>
      </c>
      <c r="R26" s="323"/>
      <c r="S26" s="324"/>
      <c r="T26" s="325">
        <f>SUM(T22:V22)</f>
        <v>2386</v>
      </c>
      <c r="U26" s="323"/>
      <c r="V26" s="324"/>
      <c r="W26" s="325">
        <f>SUM(W22:X22)</f>
        <v>1332</v>
      </c>
      <c r="X26" s="324"/>
      <c r="Y26" s="325">
        <f>SUM(Y22:Z22)</f>
        <v>360</v>
      </c>
      <c r="Z26" s="326"/>
    </row>
    <row r="27" spans="1:26" ht="13.5" thickBot="1" x14ac:dyDescent="0.25">
      <c r="D27" s="5"/>
      <c r="G27" s="5"/>
      <c r="J27" s="5"/>
      <c r="M27" s="5"/>
      <c r="P27" s="5"/>
      <c r="S27" s="5"/>
      <c r="V27" s="5"/>
      <c r="X27" s="5"/>
      <c r="Z27" s="5"/>
    </row>
    <row r="28" spans="1:26" s="21" customFormat="1" ht="13.5" thickBot="1" x14ac:dyDescent="0.25">
      <c r="A28" s="370" t="s">
        <v>1604</v>
      </c>
      <c r="B28" s="374">
        <v>0</v>
      </c>
      <c r="C28" s="376"/>
      <c r="D28" s="375"/>
      <c r="E28" s="373">
        <v>1</v>
      </c>
      <c r="F28" s="371"/>
      <c r="G28" s="371"/>
      <c r="H28" s="373">
        <v>2</v>
      </c>
      <c r="I28" s="371"/>
      <c r="J28" s="371"/>
      <c r="K28" s="373">
        <v>0</v>
      </c>
      <c r="L28" s="371"/>
      <c r="M28" s="371"/>
      <c r="N28" s="373">
        <v>1</v>
      </c>
      <c r="O28" s="379"/>
      <c r="P28" s="379"/>
      <c r="Q28" s="373">
        <v>0</v>
      </c>
      <c r="R28" s="379"/>
      <c r="S28" s="379"/>
      <c r="T28" s="373">
        <v>2</v>
      </c>
      <c r="U28" s="379"/>
      <c r="V28" s="379"/>
      <c r="W28" s="373">
        <v>0</v>
      </c>
      <c r="X28" s="379"/>
      <c r="Y28" s="373">
        <v>2</v>
      </c>
      <c r="Z28" s="380"/>
    </row>
    <row r="29" spans="1:26" s="21" customFormat="1" x14ac:dyDescent="0.2">
      <c r="A29" s="368" t="s">
        <v>1602</v>
      </c>
      <c r="B29" s="368"/>
      <c r="C29" s="368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</row>
    <row r="30" spans="1:26" s="21" customFormat="1" x14ac:dyDescent="0.2">
      <c r="A30" s="368" t="s">
        <v>1603</v>
      </c>
      <c r="B30" s="368"/>
      <c r="C30" s="368"/>
      <c r="D30" s="2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21" customFormat="1" x14ac:dyDescent="0.2">
      <c r="A31" s="368" t="s">
        <v>1599</v>
      </c>
      <c r="B31" s="369"/>
      <c r="C31" s="368"/>
      <c r="D31" s="2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">
      <c r="A32" s="368" t="s">
        <v>1600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2</v>
      </c>
      <c r="U32" s="4"/>
      <c r="V32" s="4"/>
      <c r="W32" s="4"/>
      <c r="X32" s="4"/>
      <c r="Y32" s="4"/>
      <c r="Z32" s="4"/>
    </row>
    <row r="33" spans="1:1" x14ac:dyDescent="0.2">
      <c r="A33" s="368" t="s">
        <v>1601</v>
      </c>
    </row>
  </sheetData>
  <mergeCells count="9">
    <mergeCell ref="T4:V4"/>
    <mergeCell ref="W4:X4"/>
    <mergeCell ref="Y4:Z4"/>
    <mergeCell ref="B4:D4"/>
    <mergeCell ref="E4:G4"/>
    <mergeCell ref="H4:J4"/>
    <mergeCell ref="K4:M4"/>
    <mergeCell ref="N4:P4"/>
    <mergeCell ref="Q4:S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9" workbookViewId="0">
      <selection activeCell="E36" sqref="E36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1543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25" t="s">
        <v>130</v>
      </c>
      <c r="B3" s="225" t="s">
        <v>1544</v>
      </c>
      <c r="C3" s="51"/>
      <c r="D3" s="51">
        <v>20</v>
      </c>
      <c r="E3" s="51"/>
      <c r="F3" s="51"/>
      <c r="G3" s="51"/>
    </row>
    <row r="4" spans="1:7" x14ac:dyDescent="0.2">
      <c r="A4" s="25" t="s">
        <v>131</v>
      </c>
      <c r="B4" s="48" t="s">
        <v>1545</v>
      </c>
      <c r="C4" s="58"/>
      <c r="D4" s="58">
        <v>20</v>
      </c>
      <c r="E4" s="58"/>
      <c r="F4" s="58"/>
      <c r="G4" s="58"/>
    </row>
    <row r="5" spans="1:7" x14ac:dyDescent="0.2">
      <c r="A5" s="3"/>
      <c r="B5" s="48" t="s">
        <v>1546</v>
      </c>
      <c r="C5" s="58"/>
      <c r="D5" s="58"/>
      <c r="E5" s="58">
        <v>20</v>
      </c>
      <c r="F5" s="48" t="s">
        <v>1334</v>
      </c>
      <c r="G5" s="58"/>
    </row>
    <row r="6" spans="1:7" x14ac:dyDescent="0.2">
      <c r="A6" s="3"/>
      <c r="B6" s="76" t="s">
        <v>1547</v>
      </c>
      <c r="C6" s="75">
        <v>10</v>
      </c>
      <c r="D6" s="75"/>
      <c r="E6" s="75"/>
      <c r="F6" s="75"/>
      <c r="G6" s="75"/>
    </row>
    <row r="7" spans="1:7" x14ac:dyDescent="0.2">
      <c r="A7" s="3"/>
      <c r="B7" s="48" t="s">
        <v>1548</v>
      </c>
      <c r="C7" s="58"/>
      <c r="D7" s="58"/>
      <c r="E7" s="58">
        <v>10</v>
      </c>
      <c r="F7" s="58"/>
      <c r="G7" s="58"/>
    </row>
    <row r="8" spans="1:7" x14ac:dyDescent="0.2">
      <c r="A8" s="25"/>
      <c r="B8" s="48" t="s">
        <v>1549</v>
      </c>
      <c r="C8" s="58"/>
      <c r="D8" s="58"/>
      <c r="E8" s="58">
        <v>10</v>
      </c>
      <c r="F8" s="58"/>
      <c r="G8" s="58"/>
    </row>
    <row r="9" spans="1:7" x14ac:dyDescent="0.2">
      <c r="A9" s="3"/>
      <c r="B9" s="48" t="s">
        <v>1550</v>
      </c>
      <c r="C9" s="58"/>
      <c r="D9" s="58"/>
      <c r="E9" s="58">
        <v>10</v>
      </c>
      <c r="F9" s="58"/>
      <c r="G9" s="58"/>
    </row>
    <row r="10" spans="1:7" x14ac:dyDescent="0.2">
      <c r="A10" s="3"/>
      <c r="B10" s="48" t="s">
        <v>1551</v>
      </c>
      <c r="C10" s="58"/>
      <c r="D10" s="58"/>
      <c r="E10" s="58">
        <v>24</v>
      </c>
      <c r="F10" s="58"/>
      <c r="G10" s="58"/>
    </row>
    <row r="11" spans="1:7" x14ac:dyDescent="0.2">
      <c r="A11" s="3"/>
      <c r="B11" s="48" t="s">
        <v>1552</v>
      </c>
      <c r="C11" s="58"/>
      <c r="D11" s="58">
        <v>5</v>
      </c>
      <c r="E11" s="58"/>
      <c r="F11" s="58"/>
      <c r="G11" s="58"/>
    </row>
    <row r="12" spans="1:7" x14ac:dyDescent="0.2">
      <c r="A12" s="3"/>
      <c r="B12" s="50" t="s">
        <v>1553</v>
      </c>
      <c r="C12" s="149"/>
      <c r="D12" s="149"/>
      <c r="E12" s="149">
        <v>19</v>
      </c>
      <c r="F12" s="50" t="s">
        <v>1554</v>
      </c>
      <c r="G12" s="149"/>
    </row>
    <row r="13" spans="1:7" x14ac:dyDescent="0.2">
      <c r="A13" s="10"/>
      <c r="B13" s="288" t="s">
        <v>2</v>
      </c>
      <c r="C13" s="289">
        <f>SUM(C3:C12)</f>
        <v>10</v>
      </c>
      <c r="D13" s="289">
        <f>SUM(D3:D12)</f>
        <v>45</v>
      </c>
      <c r="E13" s="289">
        <f>SUM(E3:E12)</f>
        <v>93</v>
      </c>
      <c r="F13" s="311">
        <f>SUM(C13:E13)</f>
        <v>148</v>
      </c>
      <c r="G13" s="290"/>
    </row>
    <row r="14" spans="1:7" ht="13.5" thickBot="1" x14ac:dyDescent="0.25">
      <c r="A14" s="41"/>
      <c r="B14" s="186" t="s">
        <v>3</v>
      </c>
      <c r="C14" s="224">
        <f>(C13/F13)*100</f>
        <v>6.756756756756757</v>
      </c>
      <c r="D14" s="224">
        <f>(D13/F13)*100</f>
        <v>30.405405405405407</v>
      </c>
      <c r="E14" s="224">
        <f>(E13/F13)*100</f>
        <v>62.837837837837839</v>
      </c>
      <c r="F14" s="237"/>
      <c r="G14" s="238"/>
    </row>
    <row r="15" spans="1:7" x14ac:dyDescent="0.2">
      <c r="A15" s="11"/>
      <c r="B15" s="313" t="s">
        <v>1555</v>
      </c>
      <c r="C15" s="56"/>
      <c r="D15" s="56"/>
      <c r="E15" s="56">
        <v>4</v>
      </c>
      <c r="F15" s="56"/>
      <c r="G15" s="189" t="s">
        <v>401</v>
      </c>
    </row>
    <row r="16" spans="1:7" x14ac:dyDescent="0.2">
      <c r="A16" s="26" t="s">
        <v>76</v>
      </c>
      <c r="B16" s="48" t="s">
        <v>1556</v>
      </c>
      <c r="C16" s="58"/>
      <c r="D16" s="58">
        <v>6</v>
      </c>
      <c r="E16" s="58"/>
      <c r="F16" s="58"/>
      <c r="G16" s="58"/>
    </row>
    <row r="17" spans="1:7" x14ac:dyDescent="0.2">
      <c r="A17" s="26" t="s">
        <v>126</v>
      </c>
      <c r="B17" s="48" t="s">
        <v>1557</v>
      </c>
      <c r="C17" s="58"/>
      <c r="D17" s="58"/>
      <c r="E17" s="58">
        <v>19</v>
      </c>
      <c r="F17" s="58"/>
      <c r="G17" s="48" t="s">
        <v>181</v>
      </c>
    </row>
    <row r="18" spans="1:7" x14ac:dyDescent="0.2">
      <c r="A18" s="26" t="s">
        <v>127</v>
      </c>
      <c r="B18" s="48" t="s">
        <v>1558</v>
      </c>
      <c r="C18" s="58"/>
      <c r="D18" s="58"/>
      <c r="E18" s="58">
        <v>9</v>
      </c>
      <c r="F18" s="58"/>
      <c r="G18" s="48" t="s">
        <v>401</v>
      </c>
    </row>
    <row r="19" spans="1:7" x14ac:dyDescent="0.2">
      <c r="A19" s="26" t="s">
        <v>128</v>
      </c>
      <c r="B19" s="48" t="s">
        <v>1559</v>
      </c>
      <c r="C19" s="58"/>
      <c r="D19" s="58">
        <v>2</v>
      </c>
      <c r="E19" s="58"/>
      <c r="F19" s="58"/>
      <c r="G19" s="58"/>
    </row>
    <row r="20" spans="1:7" x14ac:dyDescent="0.2">
      <c r="A20" s="3"/>
      <c r="B20" s="48" t="s">
        <v>89</v>
      </c>
      <c r="C20" s="58"/>
      <c r="D20" s="58"/>
      <c r="E20" s="58">
        <v>7</v>
      </c>
      <c r="F20" s="58"/>
      <c r="G20" s="48" t="s">
        <v>181</v>
      </c>
    </row>
    <row r="21" spans="1:7" x14ac:dyDescent="0.2">
      <c r="A21" s="3"/>
      <c r="B21" s="48" t="s">
        <v>1560</v>
      </c>
      <c r="C21" s="58"/>
      <c r="D21" s="58">
        <v>12</v>
      </c>
      <c r="E21" s="58"/>
      <c r="F21" s="58"/>
      <c r="G21" s="58"/>
    </row>
    <row r="22" spans="1:7" x14ac:dyDescent="0.2">
      <c r="A22" s="3"/>
      <c r="B22" s="48" t="s">
        <v>1561</v>
      </c>
      <c r="C22" s="58"/>
      <c r="D22" s="58"/>
      <c r="E22" s="58">
        <v>39</v>
      </c>
      <c r="F22" s="58"/>
      <c r="G22" s="48" t="s">
        <v>400</v>
      </c>
    </row>
    <row r="23" spans="1:7" x14ac:dyDescent="0.2">
      <c r="A23" s="3"/>
      <c r="B23" s="48" t="s">
        <v>1562</v>
      </c>
      <c r="C23" s="58"/>
      <c r="D23" s="58">
        <v>10</v>
      </c>
      <c r="E23" s="58"/>
      <c r="F23" s="58"/>
      <c r="G23" s="58"/>
    </row>
    <row r="24" spans="1:7" x14ac:dyDescent="0.2">
      <c r="A24" s="3"/>
      <c r="B24" s="48" t="s">
        <v>1563</v>
      </c>
      <c r="C24" s="58"/>
      <c r="D24" s="58"/>
      <c r="E24" s="58">
        <v>16</v>
      </c>
      <c r="F24" s="58"/>
      <c r="G24" s="48" t="s">
        <v>181</v>
      </c>
    </row>
    <row r="25" spans="1:7" x14ac:dyDescent="0.2">
      <c r="A25" s="3"/>
      <c r="B25" s="48" t="s">
        <v>1564</v>
      </c>
      <c r="C25" s="58"/>
      <c r="D25" s="58">
        <v>10</v>
      </c>
      <c r="E25" s="58"/>
      <c r="F25" s="58"/>
      <c r="G25" s="58"/>
    </row>
    <row r="26" spans="1:7" x14ac:dyDescent="0.2">
      <c r="A26" s="3"/>
      <c r="B26" s="48" t="s">
        <v>1565</v>
      </c>
      <c r="C26" s="58"/>
      <c r="D26" s="58"/>
      <c r="E26" s="58">
        <v>57</v>
      </c>
      <c r="F26" s="58"/>
      <c r="G26" s="48" t="s">
        <v>1589</v>
      </c>
    </row>
    <row r="27" spans="1:7" x14ac:dyDescent="0.2">
      <c r="A27" s="3"/>
      <c r="B27" s="48" t="s">
        <v>1566</v>
      </c>
      <c r="C27" s="58"/>
      <c r="D27" s="58">
        <v>4</v>
      </c>
      <c r="E27" s="58"/>
      <c r="F27" s="58"/>
      <c r="G27" s="58"/>
    </row>
    <row r="28" spans="1:7" x14ac:dyDescent="0.2">
      <c r="A28" s="3"/>
      <c r="B28" s="48" t="s">
        <v>1567</v>
      </c>
      <c r="C28" s="58"/>
      <c r="D28" s="58"/>
      <c r="E28" s="58">
        <v>13</v>
      </c>
      <c r="F28" s="48" t="s">
        <v>1588</v>
      </c>
      <c r="G28" s="48"/>
    </row>
    <row r="29" spans="1:7" x14ac:dyDescent="0.2">
      <c r="A29" s="3"/>
      <c r="B29" s="76" t="s">
        <v>1568</v>
      </c>
      <c r="C29" s="75">
        <v>1</v>
      </c>
      <c r="D29" s="75"/>
      <c r="E29" s="75"/>
      <c r="F29" s="75"/>
      <c r="G29" s="75"/>
    </row>
    <row r="30" spans="1:7" x14ac:dyDescent="0.2">
      <c r="A30" s="3"/>
      <c r="B30" s="48" t="s">
        <v>1569</v>
      </c>
      <c r="C30" s="58"/>
      <c r="D30" s="58"/>
      <c r="E30" s="58">
        <v>3</v>
      </c>
      <c r="F30" s="58">
        <v>3</v>
      </c>
      <c r="G30" s="58"/>
    </row>
    <row r="31" spans="1:7" x14ac:dyDescent="0.2">
      <c r="A31" s="3"/>
      <c r="B31" s="76" t="s">
        <v>1570</v>
      </c>
      <c r="C31" s="75">
        <v>12</v>
      </c>
      <c r="D31" s="75"/>
      <c r="E31" s="75"/>
      <c r="F31" s="75"/>
      <c r="G31" s="75"/>
    </row>
    <row r="32" spans="1:7" x14ac:dyDescent="0.2">
      <c r="A32" s="3"/>
      <c r="B32" s="48" t="s">
        <v>1571</v>
      </c>
      <c r="C32" s="58"/>
      <c r="D32" s="58"/>
      <c r="E32" s="58">
        <v>17</v>
      </c>
      <c r="F32" s="58"/>
      <c r="G32" s="58"/>
    </row>
    <row r="33" spans="1:12" x14ac:dyDescent="0.2">
      <c r="A33" s="3"/>
      <c r="B33" s="48" t="s">
        <v>1572</v>
      </c>
      <c r="C33" s="58"/>
      <c r="D33" s="58">
        <v>6</v>
      </c>
      <c r="E33" s="58"/>
      <c r="F33" s="58"/>
      <c r="G33" s="58"/>
    </row>
    <row r="34" spans="1:12" x14ac:dyDescent="0.2">
      <c r="A34" s="3"/>
      <c r="B34" s="48" t="s">
        <v>1573</v>
      </c>
      <c r="C34" s="58"/>
      <c r="D34" s="58"/>
      <c r="E34" s="58">
        <v>33</v>
      </c>
      <c r="F34" s="58">
        <v>56</v>
      </c>
      <c r="G34" s="58"/>
    </row>
    <row r="35" spans="1:12" x14ac:dyDescent="0.2">
      <c r="A35" s="3"/>
      <c r="B35" s="76" t="s">
        <v>1122</v>
      </c>
      <c r="C35" s="75">
        <v>6</v>
      </c>
      <c r="D35" s="75"/>
      <c r="E35" s="75"/>
      <c r="F35" s="75"/>
      <c r="G35" s="75"/>
    </row>
    <row r="36" spans="1:12" x14ac:dyDescent="0.2">
      <c r="A36" s="3"/>
      <c r="B36" s="48" t="s">
        <v>1574</v>
      </c>
      <c r="C36" s="58"/>
      <c r="D36" s="58"/>
      <c r="E36" s="58">
        <v>11</v>
      </c>
      <c r="F36" s="58"/>
      <c r="G36" s="58"/>
    </row>
    <row r="37" spans="1:12" x14ac:dyDescent="0.2">
      <c r="A37" s="3"/>
      <c r="B37" s="48" t="s">
        <v>1575</v>
      </c>
      <c r="C37" s="58"/>
      <c r="D37" s="58">
        <v>5</v>
      </c>
      <c r="E37" s="58"/>
      <c r="F37" s="58"/>
      <c r="G37" s="58"/>
      <c r="L37" s="27" t="s">
        <v>58</v>
      </c>
    </row>
    <row r="38" spans="1:12" x14ac:dyDescent="0.2">
      <c r="A38" s="3"/>
      <c r="B38" s="48" t="s">
        <v>1576</v>
      </c>
      <c r="C38" s="58"/>
      <c r="D38" s="58"/>
      <c r="E38" s="58">
        <v>13</v>
      </c>
      <c r="F38" s="58"/>
      <c r="G38" s="48" t="s">
        <v>401</v>
      </c>
    </row>
    <row r="39" spans="1:12" x14ac:dyDescent="0.2">
      <c r="A39" s="3"/>
      <c r="B39" s="48" t="s">
        <v>1577</v>
      </c>
      <c r="C39" s="58"/>
      <c r="D39" s="58">
        <v>3</v>
      </c>
      <c r="E39" s="58"/>
      <c r="F39" s="58"/>
      <c r="G39" s="58"/>
    </row>
    <row r="40" spans="1:12" x14ac:dyDescent="0.2">
      <c r="A40" s="3"/>
      <c r="B40" s="48" t="s">
        <v>1578</v>
      </c>
      <c r="C40" s="58"/>
      <c r="D40" s="58"/>
      <c r="E40" s="58">
        <v>37</v>
      </c>
      <c r="F40" s="58"/>
      <c r="G40" s="48" t="s">
        <v>401</v>
      </c>
    </row>
    <row r="41" spans="1:12" x14ac:dyDescent="0.2">
      <c r="A41" s="3"/>
      <c r="B41" s="48" t="s">
        <v>1579</v>
      </c>
      <c r="C41" s="58"/>
      <c r="D41" s="58">
        <v>4</v>
      </c>
      <c r="E41" s="58"/>
      <c r="F41" s="58"/>
      <c r="G41" s="58"/>
    </row>
    <row r="42" spans="1:12" x14ac:dyDescent="0.2">
      <c r="A42" s="3"/>
      <c r="B42" s="48" t="s">
        <v>1580</v>
      </c>
      <c r="C42" s="58"/>
      <c r="D42" s="58"/>
      <c r="E42" s="58">
        <v>10</v>
      </c>
      <c r="F42" s="58">
        <v>83</v>
      </c>
      <c r="G42" s="48" t="s">
        <v>401</v>
      </c>
    </row>
    <row r="43" spans="1:12" x14ac:dyDescent="0.2">
      <c r="A43" s="3"/>
      <c r="B43" s="76" t="s">
        <v>1581</v>
      </c>
      <c r="C43" s="75">
        <v>8</v>
      </c>
      <c r="D43" s="75"/>
      <c r="E43" s="75"/>
      <c r="F43" s="75"/>
      <c r="G43" s="75"/>
    </row>
    <row r="44" spans="1:12" x14ac:dyDescent="0.2">
      <c r="A44" s="3"/>
      <c r="B44" s="48" t="s">
        <v>1582</v>
      </c>
      <c r="C44" s="58"/>
      <c r="D44" s="58"/>
      <c r="E44" s="58">
        <v>29</v>
      </c>
      <c r="F44" s="58">
        <v>29</v>
      </c>
      <c r="G44" s="48" t="s">
        <v>181</v>
      </c>
    </row>
    <row r="45" spans="1:12" x14ac:dyDescent="0.2">
      <c r="A45" s="3"/>
      <c r="B45" s="76" t="s">
        <v>1583</v>
      </c>
      <c r="C45" s="75">
        <v>19</v>
      </c>
      <c r="D45" s="75"/>
      <c r="E45" s="75"/>
      <c r="F45" s="75"/>
      <c r="G45" s="75"/>
    </row>
    <row r="46" spans="1:12" x14ac:dyDescent="0.2">
      <c r="A46" s="3"/>
      <c r="B46" s="48" t="s">
        <v>1584</v>
      </c>
      <c r="C46" s="58"/>
      <c r="D46" s="58"/>
      <c r="E46" s="58">
        <v>17</v>
      </c>
      <c r="F46" s="58">
        <v>17</v>
      </c>
      <c r="G46" s="58"/>
    </row>
    <row r="47" spans="1:12" x14ac:dyDescent="0.2">
      <c r="A47" s="3"/>
      <c r="B47" s="76" t="s">
        <v>1585</v>
      </c>
      <c r="C47" s="75">
        <v>6</v>
      </c>
      <c r="D47" s="75"/>
      <c r="E47" s="75"/>
      <c r="F47" s="75"/>
      <c r="G47" s="75"/>
    </row>
    <row r="48" spans="1:12" x14ac:dyDescent="0.2">
      <c r="A48" s="3"/>
      <c r="B48" s="48" t="s">
        <v>1586</v>
      </c>
      <c r="C48" s="58"/>
      <c r="D48" s="58"/>
      <c r="E48" s="58">
        <v>44</v>
      </c>
      <c r="F48" s="58"/>
      <c r="G48" s="48" t="s">
        <v>1590</v>
      </c>
    </row>
    <row r="49" spans="1:7" x14ac:dyDescent="0.2">
      <c r="A49" s="3"/>
      <c r="B49" s="50" t="s">
        <v>1587</v>
      </c>
      <c r="C49" s="149"/>
      <c r="D49" s="149">
        <v>10</v>
      </c>
      <c r="E49" s="149"/>
      <c r="F49" s="50" t="s">
        <v>944</v>
      </c>
      <c r="G49" s="149"/>
    </row>
    <row r="50" spans="1:7" x14ac:dyDescent="0.2">
      <c r="A50" s="6"/>
      <c r="B50" s="288" t="s">
        <v>2</v>
      </c>
      <c r="C50" s="289">
        <f>SUM(C15:C49)</f>
        <v>52</v>
      </c>
      <c r="D50" s="289">
        <f>SUM(D15:D49)</f>
        <v>72</v>
      </c>
      <c r="E50" s="289">
        <f>SUM(E15:E49)</f>
        <v>378</v>
      </c>
      <c r="F50" s="311" t="s">
        <v>1</v>
      </c>
      <c r="G50" s="290">
        <f>SUM(C50:E50)</f>
        <v>502</v>
      </c>
    </row>
    <row r="51" spans="1:7" ht="13.5" thickBot="1" x14ac:dyDescent="0.25">
      <c r="A51" s="19"/>
      <c r="B51" s="186" t="s">
        <v>3</v>
      </c>
      <c r="C51" s="224">
        <f>(C50/G50)*100</f>
        <v>10.358565737051793</v>
      </c>
      <c r="D51" s="224">
        <f>(D50/G50)*100</f>
        <v>14.342629482071715</v>
      </c>
      <c r="E51" s="224">
        <f>(E50/G50)*100</f>
        <v>75.298804780876495</v>
      </c>
      <c r="F51" s="237"/>
      <c r="G51" s="23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" workbookViewId="0">
      <selection activeCell="J73" sqref="J73"/>
    </sheetView>
  </sheetViews>
  <sheetFormatPr defaultRowHeight="12.75" x14ac:dyDescent="0.2"/>
  <cols>
    <col min="1" max="1" width="16.855468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85546875" customWidth="1"/>
  </cols>
  <sheetData>
    <row r="1" spans="1:7" x14ac:dyDescent="0.2">
      <c r="A1" s="29" t="s">
        <v>1471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26" t="s">
        <v>76</v>
      </c>
      <c r="B3" s="45" t="s">
        <v>1472</v>
      </c>
      <c r="C3" s="58"/>
      <c r="D3" s="58"/>
      <c r="E3" s="58">
        <v>6</v>
      </c>
      <c r="F3" s="58"/>
      <c r="G3" s="58"/>
    </row>
    <row r="4" spans="1:7" x14ac:dyDescent="0.2">
      <c r="A4" s="26" t="s">
        <v>126</v>
      </c>
      <c r="B4" s="76" t="s">
        <v>1473</v>
      </c>
      <c r="C4" s="75">
        <v>8</v>
      </c>
      <c r="D4" s="75"/>
      <c r="E4" s="75"/>
      <c r="F4" s="75"/>
      <c r="G4" s="75"/>
    </row>
    <row r="5" spans="1:7" x14ac:dyDescent="0.2">
      <c r="A5" s="26" t="s">
        <v>127</v>
      </c>
      <c r="B5" s="48" t="s">
        <v>1474</v>
      </c>
      <c r="C5" s="58"/>
      <c r="D5" s="58"/>
      <c r="E5" s="58">
        <v>9</v>
      </c>
      <c r="F5" s="58">
        <v>9</v>
      </c>
      <c r="G5" s="48" t="s">
        <v>1542</v>
      </c>
    </row>
    <row r="6" spans="1:7" x14ac:dyDescent="0.2">
      <c r="A6" s="26" t="s">
        <v>128</v>
      </c>
      <c r="B6" s="76" t="s">
        <v>1475</v>
      </c>
      <c r="C6" s="75">
        <v>2</v>
      </c>
      <c r="D6" s="75"/>
      <c r="E6" s="75"/>
      <c r="F6" s="75"/>
      <c r="G6" s="75"/>
    </row>
    <row r="7" spans="1:7" x14ac:dyDescent="0.2">
      <c r="A7" s="3"/>
      <c r="B7" s="48" t="s">
        <v>1476</v>
      </c>
      <c r="C7" s="58"/>
      <c r="D7" s="58"/>
      <c r="E7" s="58">
        <v>3</v>
      </c>
      <c r="F7" s="58">
        <v>3</v>
      </c>
      <c r="G7" s="48" t="s">
        <v>181</v>
      </c>
    </row>
    <row r="8" spans="1:7" x14ac:dyDescent="0.2">
      <c r="A8" s="3"/>
      <c r="B8" s="76" t="s">
        <v>1477</v>
      </c>
      <c r="C8" s="75">
        <v>1</v>
      </c>
      <c r="D8" s="75"/>
      <c r="E8" s="75"/>
      <c r="F8" s="75"/>
      <c r="G8" s="75"/>
    </row>
    <row r="9" spans="1:7" x14ac:dyDescent="0.2">
      <c r="A9" s="3"/>
      <c r="B9" s="48" t="s">
        <v>1478</v>
      </c>
      <c r="C9" s="58"/>
      <c r="D9" s="58"/>
      <c r="E9" s="58">
        <v>17</v>
      </c>
      <c r="F9" s="53"/>
      <c r="G9" s="58"/>
    </row>
    <row r="10" spans="1:7" x14ac:dyDescent="0.2">
      <c r="A10" s="3"/>
      <c r="B10" s="48" t="s">
        <v>1479</v>
      </c>
      <c r="C10" s="58"/>
      <c r="D10" s="58">
        <v>2</v>
      </c>
      <c r="E10" s="58"/>
      <c r="F10" s="54"/>
      <c r="G10" s="58"/>
    </row>
    <row r="11" spans="1:7" x14ac:dyDescent="0.2">
      <c r="A11" s="3"/>
      <c r="B11" s="48" t="s">
        <v>1480</v>
      </c>
      <c r="C11" s="58"/>
      <c r="D11" s="58"/>
      <c r="E11" s="58">
        <v>5</v>
      </c>
      <c r="F11" s="54"/>
      <c r="G11" s="48" t="s">
        <v>521</v>
      </c>
    </row>
    <row r="12" spans="1:7" x14ac:dyDescent="0.2">
      <c r="A12" s="3"/>
      <c r="B12" s="48" t="s">
        <v>1481</v>
      </c>
      <c r="C12" s="58"/>
      <c r="D12" s="58">
        <v>2</v>
      </c>
      <c r="E12" s="58"/>
      <c r="F12" s="54"/>
      <c r="G12" s="58"/>
    </row>
    <row r="13" spans="1:7" x14ac:dyDescent="0.2">
      <c r="A13" s="3"/>
      <c r="B13" s="48" t="s">
        <v>1482</v>
      </c>
      <c r="C13" s="58"/>
      <c r="D13" s="58"/>
      <c r="E13" s="58">
        <v>3</v>
      </c>
      <c r="F13" s="57">
        <v>29</v>
      </c>
      <c r="G13" s="58"/>
    </row>
    <row r="14" spans="1:7" x14ac:dyDescent="0.2">
      <c r="A14" s="3"/>
      <c r="B14" s="76" t="s">
        <v>1483</v>
      </c>
      <c r="C14" s="75">
        <v>2</v>
      </c>
      <c r="D14" s="75"/>
      <c r="E14" s="75"/>
      <c r="F14" s="75"/>
      <c r="G14" s="75"/>
    </row>
    <row r="15" spans="1:7" x14ac:dyDescent="0.2">
      <c r="A15" s="3"/>
      <c r="B15" s="48" t="s">
        <v>1484</v>
      </c>
      <c r="C15" s="58"/>
      <c r="D15" s="58"/>
      <c r="E15" s="58">
        <v>5</v>
      </c>
      <c r="F15" s="53"/>
      <c r="G15" s="58"/>
    </row>
    <row r="16" spans="1:7" x14ac:dyDescent="0.2">
      <c r="A16" s="3"/>
      <c r="B16" s="48" t="s">
        <v>1485</v>
      </c>
      <c r="C16" s="58"/>
      <c r="D16" s="58">
        <v>1</v>
      </c>
      <c r="E16" s="58"/>
      <c r="F16" s="54"/>
      <c r="G16" s="58"/>
    </row>
    <row r="17" spans="1:7" x14ac:dyDescent="0.2">
      <c r="A17" s="3"/>
      <c r="B17" s="48" t="s">
        <v>1486</v>
      </c>
      <c r="C17" s="58"/>
      <c r="D17" s="58"/>
      <c r="E17" s="58">
        <v>3</v>
      </c>
      <c r="F17" s="54"/>
      <c r="G17" s="48" t="s">
        <v>401</v>
      </c>
    </row>
    <row r="18" spans="1:7" x14ac:dyDescent="0.2">
      <c r="A18" s="3"/>
      <c r="B18" s="48" t="s">
        <v>1487</v>
      </c>
      <c r="C18" s="58"/>
      <c r="D18" s="58">
        <v>1</v>
      </c>
      <c r="E18" s="58"/>
      <c r="F18" s="54"/>
      <c r="G18" s="58"/>
    </row>
    <row r="19" spans="1:7" x14ac:dyDescent="0.2">
      <c r="A19" s="3"/>
      <c r="B19" s="48" t="s">
        <v>1488</v>
      </c>
      <c r="C19" s="58"/>
      <c r="D19" s="58"/>
      <c r="E19" s="58">
        <v>8</v>
      </c>
      <c r="F19" s="54"/>
      <c r="G19" s="48" t="s">
        <v>401</v>
      </c>
    </row>
    <row r="20" spans="1:7" x14ac:dyDescent="0.2">
      <c r="A20" s="3"/>
      <c r="B20" s="48" t="s">
        <v>1489</v>
      </c>
      <c r="C20" s="58"/>
      <c r="D20" s="58">
        <v>2</v>
      </c>
      <c r="E20" s="58"/>
      <c r="F20" s="54"/>
      <c r="G20" s="58"/>
    </row>
    <row r="21" spans="1:7" x14ac:dyDescent="0.2">
      <c r="A21" s="3"/>
      <c r="B21" s="48" t="s">
        <v>842</v>
      </c>
      <c r="C21" s="58"/>
      <c r="D21" s="58"/>
      <c r="E21" s="58">
        <v>2</v>
      </c>
      <c r="F21" s="54"/>
      <c r="G21" s="48" t="s">
        <v>181</v>
      </c>
    </row>
    <row r="22" spans="1:7" x14ac:dyDescent="0.2">
      <c r="A22" s="3"/>
      <c r="B22" s="48" t="s">
        <v>1490</v>
      </c>
      <c r="C22" s="58"/>
      <c r="D22" s="58">
        <v>1</v>
      </c>
      <c r="E22" s="58"/>
      <c r="F22" s="54"/>
      <c r="G22" s="58"/>
    </row>
    <row r="23" spans="1:7" x14ac:dyDescent="0.2">
      <c r="A23" s="3"/>
      <c r="B23" s="48" t="s">
        <v>1491</v>
      </c>
      <c r="C23" s="58"/>
      <c r="D23" s="58"/>
      <c r="E23" s="58">
        <v>5</v>
      </c>
      <c r="F23" s="54"/>
      <c r="G23" s="58"/>
    </row>
    <row r="24" spans="1:7" x14ac:dyDescent="0.2">
      <c r="A24" s="3"/>
      <c r="B24" s="48" t="s">
        <v>1492</v>
      </c>
      <c r="C24" s="58"/>
      <c r="D24" s="58">
        <v>1</v>
      </c>
      <c r="E24" s="58"/>
      <c r="F24" s="54"/>
      <c r="G24" s="58"/>
    </row>
    <row r="25" spans="1:7" x14ac:dyDescent="0.2">
      <c r="A25" s="3"/>
      <c r="B25" s="48" t="s">
        <v>1493</v>
      </c>
      <c r="C25" s="58"/>
      <c r="D25" s="58"/>
      <c r="E25" s="58">
        <v>3</v>
      </c>
      <c r="F25" s="54"/>
      <c r="G25" s="58"/>
    </row>
    <row r="26" spans="1:7" x14ac:dyDescent="0.2">
      <c r="A26" s="3"/>
      <c r="B26" s="48" t="s">
        <v>923</v>
      </c>
      <c r="C26" s="58"/>
      <c r="D26" s="58">
        <v>4</v>
      </c>
      <c r="E26" s="58"/>
      <c r="F26" s="54"/>
      <c r="G26" s="58"/>
    </row>
    <row r="27" spans="1:7" x14ac:dyDescent="0.2">
      <c r="A27" s="3"/>
      <c r="B27" s="48" t="s">
        <v>1494</v>
      </c>
      <c r="C27" s="58"/>
      <c r="D27" s="58"/>
      <c r="E27" s="58">
        <v>14</v>
      </c>
      <c r="F27" s="54"/>
      <c r="G27" s="48" t="s">
        <v>181</v>
      </c>
    </row>
    <row r="28" spans="1:7" x14ac:dyDescent="0.2">
      <c r="A28" s="3"/>
      <c r="B28" s="48" t="s">
        <v>1495</v>
      </c>
      <c r="C28" s="58"/>
      <c r="D28" s="58">
        <v>1</v>
      </c>
      <c r="E28" s="58"/>
      <c r="F28" s="54"/>
      <c r="G28" s="58"/>
    </row>
    <row r="29" spans="1:7" x14ac:dyDescent="0.2">
      <c r="A29" s="3"/>
      <c r="B29" s="48" t="s">
        <v>1496</v>
      </c>
      <c r="C29" s="58"/>
      <c r="D29" s="58"/>
      <c r="E29" s="58">
        <v>47</v>
      </c>
      <c r="F29" s="54"/>
      <c r="G29" s="58"/>
    </row>
    <row r="30" spans="1:7" x14ac:dyDescent="0.2">
      <c r="A30" s="3"/>
      <c r="B30" s="48" t="s">
        <v>1497</v>
      </c>
      <c r="C30" s="58"/>
      <c r="D30" s="58">
        <v>2</v>
      </c>
      <c r="E30" s="58"/>
      <c r="F30" s="54"/>
      <c r="G30" s="58"/>
    </row>
    <row r="31" spans="1:7" x14ac:dyDescent="0.2">
      <c r="A31" s="3"/>
      <c r="B31" s="48" t="s">
        <v>798</v>
      </c>
      <c r="C31" s="58"/>
      <c r="D31" s="58"/>
      <c r="E31" s="58">
        <v>5</v>
      </c>
      <c r="F31" s="54"/>
      <c r="G31" s="48" t="s">
        <v>401</v>
      </c>
    </row>
    <row r="32" spans="1:7" x14ac:dyDescent="0.2">
      <c r="A32" s="3"/>
      <c r="B32" s="48" t="s">
        <v>544</v>
      </c>
      <c r="C32" s="58"/>
      <c r="D32" s="58">
        <v>2</v>
      </c>
      <c r="E32" s="58"/>
      <c r="F32" s="54"/>
      <c r="G32" s="58"/>
    </row>
    <row r="33" spans="1:7" x14ac:dyDescent="0.2">
      <c r="A33" s="3"/>
      <c r="B33" s="48" t="s">
        <v>1498</v>
      </c>
      <c r="C33" s="58"/>
      <c r="D33" s="58"/>
      <c r="E33" s="58">
        <v>5</v>
      </c>
      <c r="F33" s="54"/>
      <c r="G33" s="58"/>
    </row>
    <row r="34" spans="1:7" x14ac:dyDescent="0.2">
      <c r="A34" s="3"/>
      <c r="B34" s="48" t="s">
        <v>548</v>
      </c>
      <c r="C34" s="58"/>
      <c r="D34" s="58">
        <v>3</v>
      </c>
      <c r="E34" s="58"/>
      <c r="F34" s="54"/>
      <c r="G34" s="58"/>
    </row>
    <row r="35" spans="1:7" x14ac:dyDescent="0.2">
      <c r="A35" s="3"/>
      <c r="B35" s="48" t="s">
        <v>1499</v>
      </c>
      <c r="C35" s="58"/>
      <c r="D35" s="58"/>
      <c r="E35" s="58">
        <v>3</v>
      </c>
      <c r="F35" s="54"/>
      <c r="G35" s="48" t="s">
        <v>181</v>
      </c>
    </row>
    <row r="36" spans="1:7" x14ac:dyDescent="0.2">
      <c r="A36" s="3"/>
      <c r="B36" s="48" t="s">
        <v>1500</v>
      </c>
      <c r="C36" s="58"/>
      <c r="D36" s="58">
        <v>2</v>
      </c>
      <c r="E36" s="58"/>
      <c r="F36" s="54"/>
      <c r="G36" s="58"/>
    </row>
    <row r="37" spans="1:7" x14ac:dyDescent="0.2">
      <c r="A37" s="3"/>
      <c r="B37" s="48" t="s">
        <v>1501</v>
      </c>
      <c r="C37" s="58"/>
      <c r="D37" s="58"/>
      <c r="E37" s="58">
        <v>5</v>
      </c>
      <c r="F37" s="54"/>
      <c r="G37" s="48" t="s">
        <v>181</v>
      </c>
    </row>
    <row r="38" spans="1:7" x14ac:dyDescent="0.2">
      <c r="A38" s="3"/>
      <c r="B38" s="48" t="s">
        <v>1502</v>
      </c>
      <c r="C38" s="58"/>
      <c r="D38" s="58">
        <v>11</v>
      </c>
      <c r="E38" s="58"/>
      <c r="F38" s="54"/>
      <c r="G38" s="58"/>
    </row>
    <row r="39" spans="1:7" x14ac:dyDescent="0.2">
      <c r="A39" s="3"/>
      <c r="B39" s="48" t="s">
        <v>1503</v>
      </c>
      <c r="C39" s="58"/>
      <c r="D39" s="58"/>
      <c r="E39" s="58">
        <v>14</v>
      </c>
      <c r="F39" s="57">
        <v>150</v>
      </c>
      <c r="G39" s="58"/>
    </row>
    <row r="40" spans="1:7" x14ac:dyDescent="0.2">
      <c r="A40" s="3"/>
      <c r="B40" s="76" t="s">
        <v>1504</v>
      </c>
      <c r="C40" s="75">
        <v>2</v>
      </c>
      <c r="D40" s="75"/>
      <c r="E40" s="75"/>
      <c r="F40" s="75"/>
      <c r="G40" s="75"/>
    </row>
    <row r="41" spans="1:7" x14ac:dyDescent="0.2">
      <c r="A41" s="3"/>
      <c r="B41" s="48" t="s">
        <v>1505</v>
      </c>
      <c r="C41" s="58"/>
      <c r="D41" s="58"/>
      <c r="E41" s="58">
        <v>21</v>
      </c>
      <c r="F41" s="53"/>
      <c r="G41" s="48" t="s">
        <v>1540</v>
      </c>
    </row>
    <row r="42" spans="1:7" x14ac:dyDescent="0.2">
      <c r="A42" s="3"/>
      <c r="B42" s="48" t="s">
        <v>1506</v>
      </c>
      <c r="C42" s="58"/>
      <c r="D42" s="58">
        <v>1</v>
      </c>
      <c r="E42" s="58"/>
      <c r="F42" s="54"/>
      <c r="G42" s="58"/>
    </row>
    <row r="43" spans="1:7" x14ac:dyDescent="0.2">
      <c r="A43" s="3"/>
      <c r="B43" s="48" t="s">
        <v>1507</v>
      </c>
      <c r="C43" s="58"/>
      <c r="D43" s="58"/>
      <c r="E43" s="58">
        <v>12</v>
      </c>
      <c r="F43" s="54"/>
      <c r="G43" s="48" t="s">
        <v>1541</v>
      </c>
    </row>
    <row r="44" spans="1:7" x14ac:dyDescent="0.2">
      <c r="A44" s="3"/>
      <c r="B44" s="48" t="s">
        <v>1508</v>
      </c>
      <c r="C44" s="58"/>
      <c r="D44" s="58">
        <v>2</v>
      </c>
      <c r="E44" s="58"/>
      <c r="F44" s="54"/>
      <c r="G44" s="58"/>
    </row>
    <row r="45" spans="1:7" x14ac:dyDescent="0.2">
      <c r="A45" s="3"/>
      <c r="B45" s="48" t="s">
        <v>1509</v>
      </c>
      <c r="C45" s="58"/>
      <c r="D45" s="58"/>
      <c r="E45" s="58">
        <v>2</v>
      </c>
      <c r="F45" s="54"/>
      <c r="G45" s="58"/>
    </row>
    <row r="46" spans="1:7" x14ac:dyDescent="0.2">
      <c r="A46" s="3"/>
      <c r="B46" s="48" t="s">
        <v>809</v>
      </c>
      <c r="C46" s="58"/>
      <c r="D46" s="58">
        <v>1</v>
      </c>
      <c r="E46" s="58"/>
      <c r="F46" s="54"/>
      <c r="G46" s="58"/>
    </row>
    <row r="47" spans="1:7" x14ac:dyDescent="0.2">
      <c r="A47" s="3"/>
      <c r="B47" s="48" t="s">
        <v>1510</v>
      </c>
      <c r="C47" s="58"/>
      <c r="D47" s="58"/>
      <c r="E47" s="58">
        <v>29</v>
      </c>
      <c r="F47" s="54"/>
      <c r="G47" s="48" t="s">
        <v>1540</v>
      </c>
    </row>
    <row r="48" spans="1:7" x14ac:dyDescent="0.2">
      <c r="A48" s="3"/>
      <c r="B48" s="48" t="s">
        <v>1511</v>
      </c>
      <c r="C48" s="58"/>
      <c r="D48" s="58">
        <v>4</v>
      </c>
      <c r="E48" s="58"/>
      <c r="F48" s="54"/>
      <c r="G48" s="58"/>
    </row>
    <row r="49" spans="1:7" x14ac:dyDescent="0.2">
      <c r="A49" s="3"/>
      <c r="B49" s="48" t="s">
        <v>1512</v>
      </c>
      <c r="C49" s="58"/>
      <c r="D49" s="58"/>
      <c r="E49" s="58">
        <v>3</v>
      </c>
      <c r="F49" s="54"/>
      <c r="G49" s="48" t="s">
        <v>401</v>
      </c>
    </row>
    <row r="50" spans="1:7" x14ac:dyDescent="0.2">
      <c r="A50" s="3"/>
      <c r="B50" s="48" t="s">
        <v>1513</v>
      </c>
      <c r="C50" s="58"/>
      <c r="D50" s="58">
        <v>24</v>
      </c>
      <c r="E50" s="58"/>
      <c r="F50" s="57">
        <v>99</v>
      </c>
      <c r="G50" s="58"/>
    </row>
    <row r="51" spans="1:7" x14ac:dyDescent="0.2">
      <c r="A51" s="3"/>
      <c r="B51" s="76" t="s">
        <v>1514</v>
      </c>
      <c r="C51" s="75">
        <v>4</v>
      </c>
      <c r="D51" s="75"/>
      <c r="E51" s="75"/>
      <c r="F51" s="75"/>
      <c r="G51" s="75"/>
    </row>
    <row r="52" spans="1:7" x14ac:dyDescent="0.2">
      <c r="A52" s="3"/>
      <c r="B52" s="48" t="s">
        <v>1515</v>
      </c>
      <c r="C52" s="58"/>
      <c r="D52" s="58"/>
      <c r="E52" s="58">
        <v>17</v>
      </c>
      <c r="F52" s="53"/>
      <c r="G52" s="48" t="s">
        <v>400</v>
      </c>
    </row>
    <row r="53" spans="1:7" x14ac:dyDescent="0.2">
      <c r="A53" s="3"/>
      <c r="B53" s="48" t="s">
        <v>1516</v>
      </c>
      <c r="C53" s="58"/>
      <c r="D53" s="58">
        <v>1</v>
      </c>
      <c r="E53" s="58"/>
      <c r="F53" s="54"/>
      <c r="G53" s="58"/>
    </row>
    <row r="54" spans="1:7" x14ac:dyDescent="0.2">
      <c r="A54" s="3"/>
      <c r="B54" s="48" t="s">
        <v>1517</v>
      </c>
      <c r="C54" s="58"/>
      <c r="D54" s="58"/>
      <c r="E54" s="58">
        <v>33</v>
      </c>
      <c r="F54" s="57">
        <v>51</v>
      </c>
      <c r="G54" s="48" t="s">
        <v>181</v>
      </c>
    </row>
    <row r="55" spans="1:7" x14ac:dyDescent="0.2">
      <c r="A55" s="3"/>
      <c r="B55" s="76" t="s">
        <v>1518</v>
      </c>
      <c r="C55" s="75">
        <v>3</v>
      </c>
      <c r="D55" s="75"/>
      <c r="E55" s="75"/>
      <c r="F55" s="75"/>
      <c r="G55" s="75"/>
    </row>
    <row r="56" spans="1:7" x14ac:dyDescent="0.2">
      <c r="A56" s="3"/>
      <c r="B56" s="48" t="s">
        <v>1519</v>
      </c>
      <c r="C56" s="58"/>
      <c r="D56" s="58">
        <v>11</v>
      </c>
      <c r="E56" s="58"/>
      <c r="F56" s="58"/>
      <c r="G56" s="48" t="s">
        <v>400</v>
      </c>
    </row>
    <row r="57" spans="1:7" x14ac:dyDescent="0.2">
      <c r="A57" s="3"/>
      <c r="B57" s="48" t="s">
        <v>1520</v>
      </c>
      <c r="C57" s="58"/>
      <c r="D57" s="58"/>
      <c r="E57" s="58">
        <v>7</v>
      </c>
      <c r="F57" s="58">
        <v>18</v>
      </c>
      <c r="G57" s="48" t="s">
        <v>181</v>
      </c>
    </row>
    <row r="58" spans="1:7" x14ac:dyDescent="0.2">
      <c r="A58" s="3"/>
      <c r="B58" s="76" t="s">
        <v>1521</v>
      </c>
      <c r="C58" s="75">
        <v>1</v>
      </c>
      <c r="D58" s="75"/>
      <c r="E58" s="75"/>
      <c r="F58" s="75"/>
      <c r="G58" s="75"/>
    </row>
    <row r="59" spans="1:7" x14ac:dyDescent="0.2">
      <c r="A59" s="3"/>
      <c r="B59" s="48" t="s">
        <v>1522</v>
      </c>
      <c r="C59" s="58"/>
      <c r="D59" s="58">
        <v>4</v>
      </c>
      <c r="E59" s="58"/>
      <c r="F59" s="58">
        <v>4</v>
      </c>
      <c r="G59" s="58"/>
    </row>
    <row r="60" spans="1:7" x14ac:dyDescent="0.2">
      <c r="A60" s="3"/>
      <c r="B60" s="76" t="s">
        <v>1523</v>
      </c>
      <c r="C60" s="75">
        <v>2</v>
      </c>
      <c r="D60" s="75"/>
      <c r="E60" s="75"/>
      <c r="F60" s="75"/>
      <c r="G60" s="75"/>
    </row>
    <row r="61" spans="1:7" x14ac:dyDescent="0.2">
      <c r="A61" s="3"/>
      <c r="B61" s="48" t="s">
        <v>1524</v>
      </c>
      <c r="C61" s="58"/>
      <c r="D61" s="58">
        <v>7</v>
      </c>
      <c r="E61" s="58"/>
      <c r="F61" s="58">
        <v>7</v>
      </c>
      <c r="G61" s="48" t="s">
        <v>400</v>
      </c>
    </row>
    <row r="62" spans="1:7" x14ac:dyDescent="0.2">
      <c r="A62" s="3"/>
      <c r="B62" s="76" t="s">
        <v>1525</v>
      </c>
      <c r="C62" s="75">
        <v>2</v>
      </c>
      <c r="D62" s="75"/>
      <c r="E62" s="75"/>
      <c r="F62" s="75"/>
      <c r="G62" s="75"/>
    </row>
    <row r="63" spans="1:7" x14ac:dyDescent="0.2">
      <c r="A63" s="3"/>
      <c r="B63" s="48" t="s">
        <v>1526</v>
      </c>
      <c r="C63" s="58"/>
      <c r="D63" s="58">
        <v>7</v>
      </c>
      <c r="E63" s="58"/>
      <c r="F63" s="53"/>
      <c r="G63" s="58"/>
    </row>
    <row r="64" spans="1:7" x14ac:dyDescent="0.2">
      <c r="A64" s="3"/>
      <c r="B64" s="48" t="s">
        <v>1527</v>
      </c>
      <c r="C64" s="58"/>
      <c r="D64" s="58"/>
      <c r="E64" s="58">
        <v>18</v>
      </c>
      <c r="F64" s="54"/>
      <c r="G64" s="48" t="s">
        <v>206</v>
      </c>
    </row>
    <row r="65" spans="1:7" x14ac:dyDescent="0.2">
      <c r="A65" s="3"/>
      <c r="B65" s="48" t="s">
        <v>1528</v>
      </c>
      <c r="C65" s="58"/>
      <c r="D65" s="58">
        <v>5</v>
      </c>
      <c r="E65" s="58"/>
      <c r="F65" s="57">
        <v>30</v>
      </c>
      <c r="G65" s="58"/>
    </row>
    <row r="66" spans="1:7" x14ac:dyDescent="0.2">
      <c r="A66" s="3"/>
      <c r="B66" s="76" t="s">
        <v>575</v>
      </c>
      <c r="C66" s="75">
        <v>1</v>
      </c>
      <c r="D66" s="75"/>
      <c r="E66" s="75"/>
      <c r="F66" s="75"/>
      <c r="G66" s="75"/>
    </row>
    <row r="67" spans="1:7" x14ac:dyDescent="0.2">
      <c r="A67" s="3"/>
      <c r="B67" s="48" t="s">
        <v>1529</v>
      </c>
      <c r="C67" s="58"/>
      <c r="D67" s="58">
        <v>2</v>
      </c>
      <c r="E67" s="58"/>
      <c r="F67" s="58">
        <v>2</v>
      </c>
      <c r="G67" s="58"/>
    </row>
    <row r="68" spans="1:7" x14ac:dyDescent="0.2">
      <c r="A68" s="3"/>
      <c r="B68" s="76" t="s">
        <v>1530</v>
      </c>
      <c r="C68" s="75">
        <v>1</v>
      </c>
      <c r="D68" s="75"/>
      <c r="E68" s="75"/>
      <c r="F68" s="75"/>
      <c r="G68" s="75"/>
    </row>
    <row r="69" spans="1:7" x14ac:dyDescent="0.2">
      <c r="A69" s="3"/>
      <c r="B69" s="48" t="s">
        <v>1531</v>
      </c>
      <c r="C69" s="58"/>
      <c r="D69" s="58">
        <v>22</v>
      </c>
      <c r="E69" s="58"/>
      <c r="F69" s="53"/>
      <c r="G69" s="48" t="s">
        <v>400</v>
      </c>
    </row>
    <row r="70" spans="1:7" x14ac:dyDescent="0.2">
      <c r="A70" s="3"/>
      <c r="B70" s="48" t="s">
        <v>1532</v>
      </c>
      <c r="C70" s="58"/>
      <c r="D70" s="58"/>
      <c r="E70" s="58">
        <v>3</v>
      </c>
      <c r="F70" s="54"/>
      <c r="G70" s="48" t="s">
        <v>400</v>
      </c>
    </row>
    <row r="71" spans="1:7" x14ac:dyDescent="0.2">
      <c r="A71" s="3"/>
      <c r="B71" s="48" t="s">
        <v>1533</v>
      </c>
      <c r="C71" s="58"/>
      <c r="D71" s="58">
        <v>2</v>
      </c>
      <c r="E71" s="58"/>
      <c r="F71" s="54"/>
      <c r="G71" s="58"/>
    </row>
    <row r="72" spans="1:7" x14ac:dyDescent="0.2">
      <c r="A72" s="3"/>
      <c r="B72" s="48" t="s">
        <v>1534</v>
      </c>
      <c r="C72" s="58"/>
      <c r="D72" s="58"/>
      <c r="E72" s="58">
        <v>2</v>
      </c>
      <c r="F72" s="54"/>
      <c r="G72" s="48" t="s">
        <v>181</v>
      </c>
    </row>
    <row r="73" spans="1:7" x14ac:dyDescent="0.2">
      <c r="A73" s="3"/>
      <c r="B73" s="48" t="s">
        <v>1535</v>
      </c>
      <c r="C73" s="58"/>
      <c r="D73" s="58">
        <v>4</v>
      </c>
      <c r="E73" s="58"/>
      <c r="F73" s="54"/>
      <c r="G73" s="58"/>
    </row>
    <row r="74" spans="1:7" x14ac:dyDescent="0.2">
      <c r="A74" s="3"/>
      <c r="B74" s="48" t="s">
        <v>1536</v>
      </c>
      <c r="C74" s="58"/>
      <c r="D74" s="58"/>
      <c r="E74" s="58">
        <v>2</v>
      </c>
      <c r="F74" s="54"/>
      <c r="G74" s="58"/>
    </row>
    <row r="75" spans="1:7" x14ac:dyDescent="0.2">
      <c r="A75" s="3"/>
      <c r="B75" s="48" t="s">
        <v>1537</v>
      </c>
      <c r="C75" s="58"/>
      <c r="D75" s="58">
        <v>1</v>
      </c>
      <c r="E75" s="58"/>
      <c r="F75" s="54"/>
      <c r="G75" s="58"/>
    </row>
    <row r="76" spans="1:7" x14ac:dyDescent="0.2">
      <c r="A76" s="3"/>
      <c r="B76" s="50" t="s">
        <v>1538</v>
      </c>
      <c r="C76" s="149"/>
      <c r="D76" s="149"/>
      <c r="E76" s="149">
        <v>2</v>
      </c>
      <c r="F76" s="204" t="s">
        <v>1539</v>
      </c>
      <c r="G76" s="149"/>
    </row>
    <row r="77" spans="1:7" x14ac:dyDescent="0.2">
      <c r="A77" s="6"/>
      <c r="B77" s="91" t="s">
        <v>2</v>
      </c>
      <c r="C77" s="223">
        <f>SUM(C3:C76)</f>
        <v>29</v>
      </c>
      <c r="D77" s="223">
        <f>SUM(D3:D76)</f>
        <v>133</v>
      </c>
      <c r="E77" s="223">
        <f>SUM(E3:E76)</f>
        <v>313</v>
      </c>
      <c r="F77" s="310">
        <f>SUM(C77:E77)</f>
        <v>475</v>
      </c>
      <c r="G77" s="124"/>
    </row>
    <row r="78" spans="1:7" ht="13.5" thickBot="1" x14ac:dyDescent="0.25">
      <c r="A78" s="19"/>
      <c r="B78" s="186" t="s">
        <v>3</v>
      </c>
      <c r="C78" s="224">
        <f>(C77/F77)*100</f>
        <v>6.1052631578947363</v>
      </c>
      <c r="D78" s="224">
        <f>(D77/F77)*100</f>
        <v>28.000000000000004</v>
      </c>
      <c r="E78" s="224">
        <f>(E77/F77)*100</f>
        <v>65.89473684210526</v>
      </c>
      <c r="F78" s="237"/>
      <c r="G78" s="238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J24" sqref="J24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1395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11"/>
      <c r="B3" s="45" t="s">
        <v>1396</v>
      </c>
      <c r="C3" s="51"/>
      <c r="D3" s="51"/>
      <c r="E3" s="51">
        <v>18</v>
      </c>
      <c r="F3" s="100"/>
      <c r="G3" s="45" t="s">
        <v>401</v>
      </c>
    </row>
    <row r="4" spans="1:7" x14ac:dyDescent="0.2">
      <c r="A4" s="74" t="s">
        <v>730</v>
      </c>
      <c r="B4" s="48" t="s">
        <v>1397</v>
      </c>
      <c r="C4" s="58"/>
      <c r="D4" s="58">
        <v>4</v>
      </c>
      <c r="E4" s="58"/>
      <c r="F4" s="54"/>
      <c r="G4" s="58"/>
    </row>
    <row r="5" spans="1:7" x14ac:dyDescent="0.2">
      <c r="A5" s="74" t="s">
        <v>126</v>
      </c>
      <c r="B5" s="48" t="s">
        <v>1398</v>
      </c>
      <c r="C5" s="58"/>
      <c r="D5" s="58"/>
      <c r="E5" s="58">
        <v>8</v>
      </c>
      <c r="F5" s="54"/>
      <c r="G5" s="58"/>
    </row>
    <row r="6" spans="1:7" x14ac:dyDescent="0.2">
      <c r="A6" s="74" t="s">
        <v>732</v>
      </c>
      <c r="B6" s="48" t="s">
        <v>1399</v>
      </c>
      <c r="C6" s="58"/>
      <c r="D6" s="58">
        <v>3</v>
      </c>
      <c r="E6" s="58"/>
      <c r="F6" s="54"/>
      <c r="G6" s="58"/>
    </row>
    <row r="7" spans="1:7" x14ac:dyDescent="0.2">
      <c r="A7" s="74" t="s">
        <v>783</v>
      </c>
      <c r="B7" s="48" t="s">
        <v>1400</v>
      </c>
      <c r="C7" s="58"/>
      <c r="D7" s="58"/>
      <c r="E7" s="58">
        <v>11</v>
      </c>
      <c r="F7" s="69" t="s">
        <v>146</v>
      </c>
      <c r="G7" s="48" t="s">
        <v>401</v>
      </c>
    </row>
    <row r="8" spans="1:7" x14ac:dyDescent="0.2">
      <c r="A8" s="3"/>
      <c r="B8" s="76" t="s">
        <v>1401</v>
      </c>
      <c r="C8" s="75">
        <v>5</v>
      </c>
      <c r="D8" s="75"/>
      <c r="E8" s="75"/>
      <c r="F8" s="75"/>
      <c r="G8" s="75"/>
    </row>
    <row r="9" spans="1:7" x14ac:dyDescent="0.2">
      <c r="A9" s="3"/>
      <c r="B9" s="48" t="s">
        <v>1402</v>
      </c>
      <c r="C9" s="58"/>
      <c r="D9" s="58"/>
      <c r="E9" s="58">
        <v>10</v>
      </c>
      <c r="F9" s="53"/>
      <c r="G9" s="58"/>
    </row>
    <row r="10" spans="1:7" x14ac:dyDescent="0.2">
      <c r="A10" s="3"/>
      <c r="B10" s="48" t="s">
        <v>1403</v>
      </c>
      <c r="C10" s="58"/>
      <c r="D10" s="58">
        <v>4</v>
      </c>
      <c r="E10" s="58"/>
      <c r="F10" s="54"/>
      <c r="G10" s="58"/>
    </row>
    <row r="11" spans="1:7" x14ac:dyDescent="0.2">
      <c r="A11" s="3"/>
      <c r="B11" s="48" t="s">
        <v>1404</v>
      </c>
      <c r="C11" s="58"/>
      <c r="D11" s="58"/>
      <c r="E11" s="58">
        <v>7</v>
      </c>
      <c r="F11" s="54"/>
      <c r="G11" s="58"/>
    </row>
    <row r="12" spans="1:7" x14ac:dyDescent="0.2">
      <c r="A12" s="3"/>
      <c r="B12" s="48" t="s">
        <v>1405</v>
      </c>
      <c r="C12" s="58"/>
      <c r="D12" s="58">
        <v>3</v>
      </c>
      <c r="E12" s="58"/>
      <c r="F12" s="54"/>
      <c r="G12" s="58"/>
    </row>
    <row r="13" spans="1:7" x14ac:dyDescent="0.2">
      <c r="A13" s="3"/>
      <c r="B13" s="48" t="s">
        <v>1406</v>
      </c>
      <c r="C13" s="58"/>
      <c r="D13" s="58"/>
      <c r="E13" s="58">
        <v>2</v>
      </c>
      <c r="F13" s="54"/>
      <c r="G13" s="58"/>
    </row>
    <row r="14" spans="1:7" x14ac:dyDescent="0.2">
      <c r="A14" s="3"/>
      <c r="B14" s="48" t="s">
        <v>1407</v>
      </c>
      <c r="C14" s="58"/>
      <c r="D14" s="58">
        <v>2</v>
      </c>
      <c r="E14" s="58"/>
      <c r="F14" s="54"/>
      <c r="G14" s="58"/>
    </row>
    <row r="15" spans="1:7" x14ac:dyDescent="0.2">
      <c r="A15" s="3"/>
      <c r="B15" s="48" t="s">
        <v>1410</v>
      </c>
      <c r="C15" s="58"/>
      <c r="D15" s="58"/>
      <c r="E15" s="58">
        <v>2</v>
      </c>
      <c r="F15" s="54"/>
      <c r="G15" s="58"/>
    </row>
    <row r="16" spans="1:7" x14ac:dyDescent="0.2">
      <c r="A16" s="3"/>
      <c r="B16" s="48" t="s">
        <v>1408</v>
      </c>
      <c r="C16" s="58"/>
      <c r="D16" s="58">
        <v>3</v>
      </c>
      <c r="E16" s="58"/>
      <c r="F16" s="54"/>
      <c r="G16" s="58"/>
    </row>
    <row r="17" spans="1:7" x14ac:dyDescent="0.2">
      <c r="A17" s="3"/>
      <c r="B17" s="48" t="s">
        <v>1409</v>
      </c>
      <c r="C17" s="58"/>
      <c r="D17" s="58"/>
      <c r="E17" s="58">
        <v>28</v>
      </c>
      <c r="F17" s="57">
        <v>61</v>
      </c>
      <c r="G17" s="48" t="s">
        <v>400</v>
      </c>
    </row>
    <row r="18" spans="1:7" x14ac:dyDescent="0.2">
      <c r="A18" s="3"/>
      <c r="B18" s="76" t="s">
        <v>1411</v>
      </c>
      <c r="C18" s="75">
        <v>4</v>
      </c>
      <c r="D18" s="75"/>
      <c r="E18" s="75"/>
      <c r="F18" s="75"/>
      <c r="G18" s="75"/>
    </row>
    <row r="19" spans="1:7" x14ac:dyDescent="0.2">
      <c r="A19" s="11"/>
      <c r="B19" s="50" t="s">
        <v>1412</v>
      </c>
      <c r="C19" s="149"/>
      <c r="D19" s="149"/>
      <c r="E19" s="149">
        <v>28</v>
      </c>
      <c r="F19" s="50" t="s">
        <v>1413</v>
      </c>
      <c r="G19" s="50" t="s">
        <v>1414</v>
      </c>
    </row>
    <row r="20" spans="1:7" x14ac:dyDescent="0.2">
      <c r="A20" s="10"/>
      <c r="B20" s="91" t="s">
        <v>2</v>
      </c>
      <c r="C20" s="223">
        <f>SUM(C3:C19)</f>
        <v>9</v>
      </c>
      <c r="D20" s="223">
        <f>SUM(D3:D19)</f>
        <v>19</v>
      </c>
      <c r="E20" s="223">
        <f>SUM(E3:E19)</f>
        <v>114</v>
      </c>
      <c r="F20" s="236">
        <v>142</v>
      </c>
      <c r="G20" s="124"/>
    </row>
    <row r="21" spans="1:7" ht="13.5" thickBot="1" x14ac:dyDescent="0.25">
      <c r="A21" s="41"/>
      <c r="B21" s="186" t="s">
        <v>3</v>
      </c>
      <c r="C21" s="224">
        <f>C20/142*100</f>
        <v>6.3380281690140841</v>
      </c>
      <c r="D21" s="224">
        <f>D20/142*100</f>
        <v>13.380281690140844</v>
      </c>
      <c r="E21" s="224">
        <f>E20/142*100</f>
        <v>80.281690140845072</v>
      </c>
      <c r="F21" s="237"/>
      <c r="G21" s="238"/>
    </row>
    <row r="22" spans="1:7" x14ac:dyDescent="0.2">
      <c r="A22" s="26" t="s">
        <v>831</v>
      </c>
      <c r="B22" s="267" t="s">
        <v>1415</v>
      </c>
      <c r="C22" s="265"/>
      <c r="D22" s="265">
        <v>8</v>
      </c>
      <c r="E22" s="265"/>
      <c r="F22" s="265">
        <v>8</v>
      </c>
      <c r="G22" s="265"/>
    </row>
    <row r="23" spans="1:7" x14ac:dyDescent="0.2">
      <c r="A23" s="26" t="s">
        <v>906</v>
      </c>
      <c r="B23" s="76" t="s">
        <v>1416</v>
      </c>
      <c r="C23" s="75">
        <v>8</v>
      </c>
      <c r="D23" s="75"/>
      <c r="E23" s="75"/>
      <c r="F23" s="75"/>
      <c r="G23" s="75"/>
    </row>
    <row r="24" spans="1:7" x14ac:dyDescent="0.2">
      <c r="A24" s="26" t="s">
        <v>907</v>
      </c>
      <c r="B24" s="48" t="s">
        <v>1417</v>
      </c>
      <c r="C24" s="58"/>
      <c r="D24" s="58">
        <v>18</v>
      </c>
      <c r="E24" s="58"/>
      <c r="F24" s="59">
        <v>18</v>
      </c>
      <c r="G24" s="58"/>
    </row>
    <row r="25" spans="1:7" x14ac:dyDescent="0.2">
      <c r="A25" s="26" t="s">
        <v>908</v>
      </c>
      <c r="B25" s="76" t="s">
        <v>409</v>
      </c>
      <c r="C25" s="75">
        <v>5</v>
      </c>
      <c r="D25" s="75"/>
      <c r="E25" s="75"/>
      <c r="F25" s="75"/>
      <c r="G25" s="75"/>
    </row>
    <row r="26" spans="1:7" x14ac:dyDescent="0.2">
      <c r="A26" s="26" t="s">
        <v>1163</v>
      </c>
      <c r="B26" s="48" t="s">
        <v>1418</v>
      </c>
      <c r="C26" s="58"/>
      <c r="D26" s="58">
        <v>5</v>
      </c>
      <c r="E26" s="58"/>
      <c r="F26" s="53"/>
      <c r="G26" s="58"/>
    </row>
    <row r="27" spans="1:7" x14ac:dyDescent="0.2">
      <c r="A27" s="25" t="s">
        <v>1164</v>
      </c>
      <c r="B27" s="48" t="s">
        <v>1419</v>
      </c>
      <c r="C27" s="58"/>
      <c r="D27" s="58"/>
      <c r="E27" s="58">
        <v>2</v>
      </c>
      <c r="F27" s="54"/>
      <c r="G27" s="58"/>
    </row>
    <row r="28" spans="1:7" x14ac:dyDescent="0.2">
      <c r="A28" s="11"/>
      <c r="B28" s="50" t="s">
        <v>1420</v>
      </c>
      <c r="C28" s="149"/>
      <c r="D28" s="149">
        <v>13</v>
      </c>
      <c r="E28" s="149"/>
      <c r="F28" s="204" t="s">
        <v>1421</v>
      </c>
      <c r="G28" s="149"/>
    </row>
    <row r="29" spans="1:7" x14ac:dyDescent="0.2">
      <c r="A29" s="10"/>
      <c r="B29" s="91" t="s">
        <v>2</v>
      </c>
      <c r="C29" s="223">
        <f>SUM(C22:C28)</f>
        <v>13</v>
      </c>
      <c r="D29" s="223">
        <f>SUM(D22:D28)</f>
        <v>44</v>
      </c>
      <c r="E29" s="223">
        <f>SUM(E22:E28)</f>
        <v>2</v>
      </c>
      <c r="F29" s="236">
        <v>59</v>
      </c>
      <c r="G29" s="124"/>
    </row>
    <row r="30" spans="1:7" ht="13.5" thickBot="1" x14ac:dyDescent="0.25">
      <c r="A30" s="41"/>
      <c r="B30" s="186" t="s">
        <v>3</v>
      </c>
      <c r="C30" s="224">
        <f>C29/59*100</f>
        <v>22.033898305084744</v>
      </c>
      <c r="D30" s="224">
        <f>D29/59*100</f>
        <v>74.576271186440678</v>
      </c>
      <c r="E30" s="224">
        <f>E29/59*100</f>
        <v>3.3898305084745761</v>
      </c>
      <c r="F30" s="237"/>
      <c r="G30" s="238"/>
    </row>
    <row r="31" spans="1:7" x14ac:dyDescent="0.2">
      <c r="A31" s="3"/>
      <c r="B31" s="295" t="s">
        <v>1422</v>
      </c>
      <c r="C31" s="291"/>
      <c r="D31" s="291"/>
      <c r="E31" s="291">
        <v>12</v>
      </c>
      <c r="F31" s="305"/>
      <c r="G31" s="307" t="s">
        <v>1469</v>
      </c>
    </row>
    <row r="32" spans="1:7" x14ac:dyDescent="0.2">
      <c r="A32" s="26" t="s">
        <v>76</v>
      </c>
      <c r="B32" s="296" t="s">
        <v>1423</v>
      </c>
      <c r="C32" s="292"/>
      <c r="D32" s="292">
        <v>12</v>
      </c>
      <c r="E32" s="292"/>
      <c r="F32" s="304"/>
      <c r="G32" s="293"/>
    </row>
    <row r="33" spans="1:7" x14ac:dyDescent="0.2">
      <c r="A33" s="26" t="s">
        <v>126</v>
      </c>
      <c r="B33" s="296" t="s">
        <v>1424</v>
      </c>
      <c r="C33" s="292"/>
      <c r="D33" s="292"/>
      <c r="E33" s="292">
        <v>3</v>
      </c>
      <c r="F33" s="304"/>
      <c r="G33" s="293"/>
    </row>
    <row r="34" spans="1:7" x14ac:dyDescent="0.2">
      <c r="A34" s="26" t="s">
        <v>127</v>
      </c>
      <c r="B34" s="296" t="s">
        <v>1425</v>
      </c>
      <c r="C34" s="292"/>
      <c r="D34" s="292">
        <v>4</v>
      </c>
      <c r="E34" s="292"/>
      <c r="F34" s="306" t="s">
        <v>176</v>
      </c>
      <c r="G34" s="293"/>
    </row>
    <row r="35" spans="1:7" x14ac:dyDescent="0.2">
      <c r="A35" s="26" t="s">
        <v>128</v>
      </c>
      <c r="B35" s="298" t="s">
        <v>1426</v>
      </c>
      <c r="C35" s="299">
        <v>6</v>
      </c>
      <c r="D35" s="299"/>
      <c r="E35" s="299"/>
      <c r="F35" s="299"/>
      <c r="G35" s="300"/>
    </row>
    <row r="36" spans="1:7" x14ac:dyDescent="0.2">
      <c r="A36" s="3"/>
      <c r="B36" s="296" t="s">
        <v>543</v>
      </c>
      <c r="C36" s="292"/>
      <c r="D36" s="292">
        <v>1</v>
      </c>
      <c r="E36" s="292"/>
      <c r="F36" s="301"/>
      <c r="G36" s="293"/>
    </row>
    <row r="37" spans="1:7" x14ac:dyDescent="0.2">
      <c r="A37" s="3"/>
      <c r="B37" s="296" t="s">
        <v>1427</v>
      </c>
      <c r="C37" s="292"/>
      <c r="D37" s="292"/>
      <c r="E37" s="292">
        <v>4</v>
      </c>
      <c r="F37" s="304"/>
      <c r="G37" s="308" t="s">
        <v>181</v>
      </c>
    </row>
    <row r="38" spans="1:7" x14ac:dyDescent="0.2">
      <c r="A38" s="3"/>
      <c r="B38" s="296" t="s">
        <v>1428</v>
      </c>
      <c r="C38" s="292"/>
      <c r="D38" s="292">
        <v>2</v>
      </c>
      <c r="E38" s="292"/>
      <c r="F38" s="304"/>
      <c r="G38" s="293"/>
    </row>
    <row r="39" spans="1:7" x14ac:dyDescent="0.2">
      <c r="A39" s="3"/>
      <c r="B39" s="296" t="s">
        <v>1429</v>
      </c>
      <c r="C39" s="292"/>
      <c r="D39" s="292"/>
      <c r="E39" s="292">
        <v>11</v>
      </c>
      <c r="F39" s="304"/>
      <c r="G39" s="308" t="s">
        <v>185</v>
      </c>
    </row>
    <row r="40" spans="1:7" x14ac:dyDescent="0.2">
      <c r="A40" s="3"/>
      <c r="B40" s="296" t="s">
        <v>1430</v>
      </c>
      <c r="C40" s="292"/>
      <c r="D40" s="292">
        <v>1</v>
      </c>
      <c r="E40" s="292"/>
      <c r="F40" s="304"/>
      <c r="G40" s="293"/>
    </row>
    <row r="41" spans="1:7" x14ac:dyDescent="0.2">
      <c r="A41" s="3"/>
      <c r="B41" s="296" t="s">
        <v>1431</v>
      </c>
      <c r="C41" s="292"/>
      <c r="D41" s="292"/>
      <c r="E41" s="292">
        <v>23</v>
      </c>
      <c r="F41" s="304"/>
      <c r="G41" s="308" t="s">
        <v>185</v>
      </c>
    </row>
    <row r="42" spans="1:7" x14ac:dyDescent="0.2">
      <c r="A42" s="3"/>
      <c r="B42" s="296" t="s">
        <v>423</v>
      </c>
      <c r="C42" s="292"/>
      <c r="D42" s="292">
        <v>4</v>
      </c>
      <c r="E42" s="292"/>
      <c r="F42" s="304"/>
      <c r="G42" s="293"/>
    </row>
    <row r="43" spans="1:7" x14ac:dyDescent="0.2">
      <c r="A43" s="3"/>
      <c r="B43" s="296" t="s">
        <v>1307</v>
      </c>
      <c r="C43" s="292"/>
      <c r="D43" s="292"/>
      <c r="E43" s="292">
        <v>4</v>
      </c>
      <c r="F43" s="304"/>
      <c r="G43" s="308" t="s">
        <v>181</v>
      </c>
    </row>
    <row r="44" spans="1:7" x14ac:dyDescent="0.2">
      <c r="A44" s="3"/>
      <c r="B44" s="296" t="s">
        <v>1432</v>
      </c>
      <c r="C44" s="292"/>
      <c r="D44" s="292">
        <v>4</v>
      </c>
      <c r="E44" s="292"/>
      <c r="F44" s="304"/>
      <c r="G44" s="293"/>
    </row>
    <row r="45" spans="1:7" x14ac:dyDescent="0.2">
      <c r="A45" s="3"/>
      <c r="B45" s="296" t="s">
        <v>1433</v>
      </c>
      <c r="C45" s="292"/>
      <c r="D45" s="292"/>
      <c r="E45" s="292">
        <v>7</v>
      </c>
      <c r="F45" s="304"/>
      <c r="G45" s="308" t="s">
        <v>181</v>
      </c>
    </row>
    <row r="46" spans="1:7" x14ac:dyDescent="0.2">
      <c r="A46" s="3"/>
      <c r="B46" s="296" t="s">
        <v>1434</v>
      </c>
      <c r="C46" s="292"/>
      <c r="D46" s="292">
        <v>3</v>
      </c>
      <c r="E46" s="292"/>
      <c r="F46" s="303">
        <v>64</v>
      </c>
      <c r="G46" s="293"/>
    </row>
    <row r="47" spans="1:7" x14ac:dyDescent="0.2">
      <c r="A47" s="3"/>
      <c r="B47" s="298" t="s">
        <v>1435</v>
      </c>
      <c r="C47" s="299">
        <v>8</v>
      </c>
      <c r="D47" s="299"/>
      <c r="E47" s="299"/>
      <c r="F47" s="299"/>
      <c r="G47" s="300"/>
    </row>
    <row r="48" spans="1:7" x14ac:dyDescent="0.2">
      <c r="A48" s="3"/>
      <c r="B48" s="296" t="s">
        <v>556</v>
      </c>
      <c r="C48" s="292"/>
      <c r="D48" s="292">
        <v>4</v>
      </c>
      <c r="E48" s="292"/>
      <c r="F48" s="301"/>
      <c r="G48" s="293"/>
    </row>
    <row r="49" spans="1:7" x14ac:dyDescent="0.2">
      <c r="A49" s="3"/>
      <c r="B49" s="296" t="s">
        <v>1436</v>
      </c>
      <c r="C49" s="292"/>
      <c r="D49" s="292"/>
      <c r="E49" s="292">
        <v>3</v>
      </c>
      <c r="F49" s="304"/>
      <c r="G49" s="293"/>
    </row>
    <row r="50" spans="1:7" x14ac:dyDescent="0.2">
      <c r="A50" s="3"/>
      <c r="B50" s="296" t="s">
        <v>1437</v>
      </c>
      <c r="C50" s="292"/>
      <c r="D50" s="292">
        <v>6</v>
      </c>
      <c r="E50" s="292"/>
      <c r="F50" s="304"/>
      <c r="G50" s="293"/>
    </row>
    <row r="51" spans="1:7" x14ac:dyDescent="0.2">
      <c r="A51" s="3"/>
      <c r="B51" s="296" t="s">
        <v>1438</v>
      </c>
      <c r="C51" s="292"/>
      <c r="D51" s="292"/>
      <c r="E51" s="292">
        <v>7</v>
      </c>
      <c r="F51" s="304"/>
      <c r="G51" s="293"/>
    </row>
    <row r="52" spans="1:7" x14ac:dyDescent="0.2">
      <c r="A52" s="3"/>
      <c r="B52" s="296" t="s">
        <v>1439</v>
      </c>
      <c r="C52" s="292"/>
      <c r="D52" s="292">
        <v>18</v>
      </c>
      <c r="E52" s="292"/>
      <c r="F52" s="304"/>
      <c r="G52" s="293"/>
    </row>
    <row r="53" spans="1:7" x14ac:dyDescent="0.2">
      <c r="A53" s="3"/>
      <c r="B53" s="296" t="s">
        <v>1440</v>
      </c>
      <c r="C53" s="292"/>
      <c r="D53" s="292"/>
      <c r="E53" s="292">
        <v>6</v>
      </c>
      <c r="F53" s="304"/>
      <c r="G53" s="308" t="s">
        <v>1470</v>
      </c>
    </row>
    <row r="54" spans="1:7" x14ac:dyDescent="0.2">
      <c r="A54" s="3"/>
      <c r="B54" s="296" t="s">
        <v>1441</v>
      </c>
      <c r="C54" s="292"/>
      <c r="D54" s="292">
        <v>12</v>
      </c>
      <c r="E54" s="292"/>
      <c r="F54" s="304"/>
      <c r="G54" s="293"/>
    </row>
    <row r="55" spans="1:7" x14ac:dyDescent="0.2">
      <c r="A55" s="3"/>
      <c r="B55" s="296" t="s">
        <v>1442</v>
      </c>
      <c r="C55" s="292"/>
      <c r="D55" s="292"/>
      <c r="E55" s="292">
        <v>17</v>
      </c>
      <c r="F55" s="304"/>
      <c r="G55" s="293"/>
    </row>
    <row r="56" spans="1:7" x14ac:dyDescent="0.2">
      <c r="A56" s="3"/>
      <c r="B56" s="296" t="s">
        <v>1443</v>
      </c>
      <c r="C56" s="292"/>
      <c r="D56" s="292">
        <v>6</v>
      </c>
      <c r="E56" s="292"/>
      <c r="F56" s="304"/>
      <c r="G56" s="293"/>
    </row>
    <row r="57" spans="1:7" x14ac:dyDescent="0.2">
      <c r="A57" s="3"/>
      <c r="B57" s="296" t="s">
        <v>1444</v>
      </c>
      <c r="C57" s="292"/>
      <c r="D57" s="292"/>
      <c r="E57" s="292">
        <v>7</v>
      </c>
      <c r="F57" s="304"/>
      <c r="G57" s="293"/>
    </row>
    <row r="58" spans="1:7" x14ac:dyDescent="0.2">
      <c r="A58" s="3"/>
      <c r="B58" s="296" t="s">
        <v>1445</v>
      </c>
      <c r="C58" s="292"/>
      <c r="D58" s="292">
        <v>2</v>
      </c>
      <c r="E58" s="292"/>
      <c r="F58" s="304"/>
      <c r="G58" s="293"/>
    </row>
    <row r="59" spans="1:7" x14ac:dyDescent="0.2">
      <c r="A59" s="3"/>
      <c r="B59" s="296" t="s">
        <v>1446</v>
      </c>
      <c r="C59" s="292"/>
      <c r="D59" s="292"/>
      <c r="E59" s="292">
        <v>7</v>
      </c>
      <c r="F59" s="304"/>
      <c r="G59" s="293"/>
    </row>
    <row r="60" spans="1:7" x14ac:dyDescent="0.2">
      <c r="A60" s="3"/>
      <c r="B60" s="296" t="s">
        <v>1447</v>
      </c>
      <c r="C60" s="292"/>
      <c r="D60" s="292">
        <v>5</v>
      </c>
      <c r="E60" s="292"/>
      <c r="F60" s="304"/>
      <c r="G60" s="293"/>
    </row>
    <row r="61" spans="1:7" x14ac:dyDescent="0.2">
      <c r="A61" s="3"/>
      <c r="B61" s="296" t="s">
        <v>1448</v>
      </c>
      <c r="C61" s="292"/>
      <c r="D61" s="292"/>
      <c r="E61" s="292">
        <v>27</v>
      </c>
      <c r="F61" s="303">
        <v>126</v>
      </c>
      <c r="G61" s="308" t="s">
        <v>401</v>
      </c>
    </row>
    <row r="62" spans="1:7" x14ac:dyDescent="0.2">
      <c r="A62" s="3"/>
      <c r="B62" s="298" t="s">
        <v>1449</v>
      </c>
      <c r="C62" s="299">
        <v>12</v>
      </c>
      <c r="D62" s="299"/>
      <c r="E62" s="299"/>
      <c r="F62" s="299"/>
      <c r="G62" s="300"/>
    </row>
    <row r="63" spans="1:7" x14ac:dyDescent="0.2">
      <c r="A63" s="3"/>
      <c r="B63" s="296" t="s">
        <v>1450</v>
      </c>
      <c r="C63" s="292"/>
      <c r="D63" s="292"/>
      <c r="E63" s="292">
        <v>10</v>
      </c>
      <c r="F63" s="301"/>
      <c r="G63" s="293"/>
    </row>
    <row r="64" spans="1:7" x14ac:dyDescent="0.2">
      <c r="A64" s="3"/>
      <c r="B64" s="296" t="s">
        <v>1451</v>
      </c>
      <c r="C64" s="292"/>
      <c r="D64" s="292"/>
      <c r="E64" s="292">
        <v>7</v>
      </c>
      <c r="F64" s="304"/>
      <c r="G64" s="293"/>
    </row>
    <row r="65" spans="1:7" x14ac:dyDescent="0.2">
      <c r="A65" s="3"/>
      <c r="B65" s="296" t="s">
        <v>1452</v>
      </c>
      <c r="C65" s="292"/>
      <c r="D65" s="292"/>
      <c r="E65" s="292">
        <v>2</v>
      </c>
      <c r="F65" s="304"/>
      <c r="G65" s="293"/>
    </row>
    <row r="66" spans="1:7" x14ac:dyDescent="0.2">
      <c r="A66" s="3"/>
      <c r="B66" s="296" t="s">
        <v>1453</v>
      </c>
      <c r="C66" s="292"/>
      <c r="D66" s="292"/>
      <c r="E66" s="292">
        <v>4</v>
      </c>
      <c r="F66" s="304"/>
      <c r="G66" s="293"/>
    </row>
    <row r="67" spans="1:7" x14ac:dyDescent="0.2">
      <c r="A67" s="3"/>
      <c r="B67" s="296" t="s">
        <v>1454</v>
      </c>
      <c r="C67" s="292"/>
      <c r="D67" s="292"/>
      <c r="E67" s="292">
        <v>5</v>
      </c>
      <c r="F67" s="304"/>
      <c r="G67" s="293"/>
    </row>
    <row r="68" spans="1:7" x14ac:dyDescent="0.2">
      <c r="A68" s="3"/>
      <c r="B68" s="296" t="s">
        <v>1455</v>
      </c>
      <c r="C68" s="292"/>
      <c r="D68" s="292">
        <v>3</v>
      </c>
      <c r="E68" s="292"/>
      <c r="F68" s="304"/>
      <c r="G68" s="293"/>
    </row>
    <row r="69" spans="1:7" x14ac:dyDescent="0.2">
      <c r="A69" s="3"/>
      <c r="B69" s="296" t="s">
        <v>1456</v>
      </c>
      <c r="C69" s="292"/>
      <c r="D69" s="292"/>
      <c r="E69" s="292">
        <v>2</v>
      </c>
      <c r="F69" s="304"/>
      <c r="G69" s="293"/>
    </row>
    <row r="70" spans="1:7" x14ac:dyDescent="0.2">
      <c r="A70" s="3"/>
      <c r="B70" s="296" t="s">
        <v>1457</v>
      </c>
      <c r="C70" s="292"/>
      <c r="D70" s="292"/>
      <c r="E70" s="292">
        <v>40</v>
      </c>
      <c r="F70" s="303">
        <v>73</v>
      </c>
      <c r="G70" s="308" t="s">
        <v>185</v>
      </c>
    </row>
    <row r="71" spans="1:7" x14ac:dyDescent="0.2">
      <c r="A71" s="3"/>
      <c r="B71" s="298" t="s">
        <v>1458</v>
      </c>
      <c r="C71" s="299">
        <v>8</v>
      </c>
      <c r="D71" s="299"/>
      <c r="E71" s="299"/>
      <c r="F71" s="299"/>
      <c r="G71" s="300"/>
    </row>
    <row r="72" spans="1:7" x14ac:dyDescent="0.2">
      <c r="A72" s="3"/>
      <c r="B72" s="296" t="s">
        <v>1459</v>
      </c>
      <c r="C72" s="292"/>
      <c r="D72" s="292">
        <v>18</v>
      </c>
      <c r="E72" s="292"/>
      <c r="F72" s="301"/>
      <c r="G72" s="293"/>
    </row>
    <row r="73" spans="1:7" x14ac:dyDescent="0.2">
      <c r="A73" s="3"/>
      <c r="B73" s="296" t="s">
        <v>1460</v>
      </c>
      <c r="C73" s="292"/>
      <c r="D73" s="292"/>
      <c r="E73" s="292">
        <v>23</v>
      </c>
      <c r="F73" s="304"/>
      <c r="G73" s="293"/>
    </row>
    <row r="74" spans="1:7" x14ac:dyDescent="0.2">
      <c r="A74" s="3"/>
      <c r="B74" s="296" t="s">
        <v>1461</v>
      </c>
      <c r="C74" s="292"/>
      <c r="D74" s="292">
        <v>18</v>
      </c>
      <c r="E74" s="292"/>
      <c r="F74" s="303">
        <v>59</v>
      </c>
      <c r="G74" s="293"/>
    </row>
    <row r="75" spans="1:7" x14ac:dyDescent="0.2">
      <c r="A75" s="3"/>
      <c r="B75" s="298" t="s">
        <v>1462</v>
      </c>
      <c r="C75" s="299">
        <v>7</v>
      </c>
      <c r="D75" s="299"/>
      <c r="E75" s="299"/>
      <c r="F75" s="299"/>
      <c r="G75" s="300"/>
    </row>
    <row r="76" spans="1:7" x14ac:dyDescent="0.2">
      <c r="A76" s="3"/>
      <c r="B76" s="296" t="s">
        <v>1463</v>
      </c>
      <c r="C76" s="292"/>
      <c r="D76" s="292">
        <v>13</v>
      </c>
      <c r="E76" s="292"/>
      <c r="F76" s="301"/>
      <c r="G76" s="293"/>
    </row>
    <row r="77" spans="1:7" x14ac:dyDescent="0.2">
      <c r="A77" s="3"/>
      <c r="B77" s="296" t="s">
        <v>1464</v>
      </c>
      <c r="C77" s="292"/>
      <c r="D77" s="292"/>
      <c r="E77" s="292">
        <v>22</v>
      </c>
      <c r="F77" s="303">
        <v>35</v>
      </c>
      <c r="G77" s="293"/>
    </row>
    <row r="78" spans="1:7" x14ac:dyDescent="0.2">
      <c r="A78" s="3"/>
      <c r="B78" s="298" t="s">
        <v>1465</v>
      </c>
      <c r="C78" s="299">
        <v>8</v>
      </c>
      <c r="D78" s="299"/>
      <c r="E78" s="299"/>
      <c r="F78" s="299"/>
      <c r="G78" s="300"/>
    </row>
    <row r="79" spans="1:7" x14ac:dyDescent="0.2">
      <c r="A79" s="3"/>
      <c r="B79" s="296" t="s">
        <v>1466</v>
      </c>
      <c r="C79" s="292"/>
      <c r="D79" s="292">
        <v>22</v>
      </c>
      <c r="E79" s="292"/>
      <c r="F79" s="301"/>
      <c r="G79" s="293"/>
    </row>
    <row r="80" spans="1:7" x14ac:dyDescent="0.2">
      <c r="A80" s="11"/>
      <c r="B80" s="297" t="s">
        <v>1467</v>
      </c>
      <c r="C80" s="294"/>
      <c r="D80" s="294"/>
      <c r="E80" s="294">
        <v>37</v>
      </c>
      <c r="F80" s="302" t="s">
        <v>1468</v>
      </c>
      <c r="G80" s="309" t="s">
        <v>181</v>
      </c>
    </row>
    <row r="81" spans="1:7" x14ac:dyDescent="0.2">
      <c r="A81" s="6"/>
      <c r="B81" s="288" t="s">
        <v>2</v>
      </c>
      <c r="C81" s="289">
        <f>SUM(C31:C80)</f>
        <v>49</v>
      </c>
      <c r="D81" s="289">
        <f>SUM(D31:D80)</f>
        <v>158</v>
      </c>
      <c r="E81" s="289">
        <f>SUM(E31:E80)</f>
        <v>290</v>
      </c>
      <c r="F81" s="269">
        <f>SUM(C81:E81)</f>
        <v>497</v>
      </c>
      <c r="G81" s="290"/>
    </row>
    <row r="82" spans="1:7" ht="13.5" thickBot="1" x14ac:dyDescent="0.25">
      <c r="A82" s="19"/>
      <c r="B82" s="186" t="s">
        <v>3</v>
      </c>
      <c r="C82" s="224">
        <f>(C81/F81)*100</f>
        <v>9.8591549295774641</v>
      </c>
      <c r="D82" s="224">
        <f>(D81/F81)*100</f>
        <v>31.790744466800803</v>
      </c>
      <c r="E82" s="224">
        <f>(E81/F81)*100</f>
        <v>58.350100603621733</v>
      </c>
      <c r="F82" s="237"/>
      <c r="G82" s="238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opLeftCell="A100" workbookViewId="0">
      <selection activeCell="G77" sqref="G77"/>
    </sheetView>
  </sheetViews>
  <sheetFormatPr defaultRowHeight="12.75" x14ac:dyDescent="0.2"/>
  <cols>
    <col min="1" max="1" width="16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8" x14ac:dyDescent="0.2">
      <c r="A1" s="29" t="s">
        <v>1276</v>
      </c>
    </row>
    <row r="2" spans="1:8" ht="26.25" thickBot="1" x14ac:dyDescent="0.25">
      <c r="A2" s="104" t="s">
        <v>129</v>
      </c>
      <c r="B2" s="271" t="s">
        <v>74</v>
      </c>
      <c r="C2" s="272" t="s">
        <v>77</v>
      </c>
      <c r="D2" s="272" t="s">
        <v>177</v>
      </c>
      <c r="E2" s="273" t="s">
        <v>79</v>
      </c>
      <c r="F2" s="272" t="s">
        <v>145</v>
      </c>
      <c r="G2" s="273" t="s">
        <v>178</v>
      </c>
      <c r="H2" s="3"/>
    </row>
    <row r="3" spans="1:8" ht="13.5" thickTop="1" x14ac:dyDescent="0.2">
      <c r="A3" s="11"/>
      <c r="B3" s="274" t="s">
        <v>1282</v>
      </c>
      <c r="C3" s="265"/>
      <c r="D3" s="265"/>
      <c r="E3" s="265">
        <v>15</v>
      </c>
      <c r="F3" s="267" t="s">
        <v>1333</v>
      </c>
      <c r="G3" s="275"/>
      <c r="H3" s="130"/>
    </row>
    <row r="4" spans="1:8" x14ac:dyDescent="0.2">
      <c r="A4" s="25" t="s">
        <v>76</v>
      </c>
      <c r="B4" s="76" t="s">
        <v>1283</v>
      </c>
      <c r="C4" s="75">
        <v>2</v>
      </c>
      <c r="D4" s="75"/>
      <c r="E4" s="75"/>
      <c r="F4" s="75"/>
      <c r="G4" s="120"/>
      <c r="H4" s="130"/>
    </row>
    <row r="5" spans="1:8" x14ac:dyDescent="0.2">
      <c r="A5" s="25" t="s">
        <v>126</v>
      </c>
      <c r="B5" s="48" t="s">
        <v>1284</v>
      </c>
      <c r="C5" s="58"/>
      <c r="D5" s="58">
        <v>3</v>
      </c>
      <c r="E5" s="58"/>
      <c r="F5" s="58">
        <v>3</v>
      </c>
      <c r="G5" s="246"/>
      <c r="H5" s="130"/>
    </row>
    <row r="6" spans="1:8" x14ac:dyDescent="0.2">
      <c r="A6" s="25" t="s">
        <v>127</v>
      </c>
      <c r="B6" s="76" t="s">
        <v>1285</v>
      </c>
      <c r="C6" s="75">
        <v>2</v>
      </c>
      <c r="D6" s="75"/>
      <c r="E6" s="75"/>
      <c r="F6" s="75"/>
      <c r="G6" s="120"/>
      <c r="H6" s="130"/>
    </row>
    <row r="7" spans="1:8" x14ac:dyDescent="0.2">
      <c r="A7" s="25" t="s">
        <v>128</v>
      </c>
      <c r="B7" s="48" t="s">
        <v>1286</v>
      </c>
      <c r="C7" s="58"/>
      <c r="D7" s="58"/>
      <c r="E7" s="58">
        <v>3</v>
      </c>
      <c r="F7" s="53"/>
      <c r="G7" s="246"/>
      <c r="H7" s="130"/>
    </row>
    <row r="8" spans="1:8" x14ac:dyDescent="0.2">
      <c r="A8" s="3"/>
      <c r="B8" s="48" t="s">
        <v>1287</v>
      </c>
      <c r="C8" s="58"/>
      <c r="D8" s="58">
        <v>2</v>
      </c>
      <c r="E8" s="58"/>
      <c r="F8" s="54"/>
      <c r="G8" s="246"/>
      <c r="H8" s="130"/>
    </row>
    <row r="9" spans="1:8" x14ac:dyDescent="0.2">
      <c r="A9" s="3"/>
      <c r="B9" s="48" t="s">
        <v>1288</v>
      </c>
      <c r="C9" s="58"/>
      <c r="D9" s="58"/>
      <c r="E9" s="58">
        <v>3</v>
      </c>
      <c r="F9" s="54"/>
      <c r="G9" s="246"/>
      <c r="H9" s="130"/>
    </row>
    <row r="10" spans="1:8" x14ac:dyDescent="0.2">
      <c r="A10" s="3"/>
      <c r="B10" s="48" t="s">
        <v>1289</v>
      </c>
      <c r="C10" s="58"/>
      <c r="D10" s="58">
        <v>2</v>
      </c>
      <c r="E10" s="58"/>
      <c r="F10" s="54"/>
      <c r="G10" s="246"/>
      <c r="H10" s="130"/>
    </row>
    <row r="11" spans="1:8" x14ac:dyDescent="0.2">
      <c r="A11" s="3"/>
      <c r="B11" s="48" t="s">
        <v>1290</v>
      </c>
      <c r="C11" s="58"/>
      <c r="D11" s="58"/>
      <c r="E11" s="58">
        <v>15</v>
      </c>
      <c r="F11" s="54"/>
      <c r="G11" s="246"/>
      <c r="H11" s="130"/>
    </row>
    <row r="12" spans="1:8" x14ac:dyDescent="0.2">
      <c r="A12" s="3"/>
      <c r="B12" s="48" t="s">
        <v>1291</v>
      </c>
      <c r="C12" s="58"/>
      <c r="D12" s="58">
        <v>14</v>
      </c>
      <c r="E12" s="58"/>
      <c r="F12" s="57">
        <v>39</v>
      </c>
      <c r="G12" s="246"/>
      <c r="H12" s="130"/>
    </row>
    <row r="13" spans="1:8" x14ac:dyDescent="0.2">
      <c r="A13" s="3"/>
      <c r="B13" s="76" t="s">
        <v>204</v>
      </c>
      <c r="C13" s="75">
        <v>2</v>
      </c>
      <c r="D13" s="75"/>
      <c r="E13" s="75"/>
      <c r="F13" s="75"/>
      <c r="G13" s="120"/>
      <c r="H13" s="130"/>
    </row>
    <row r="14" spans="1:8" x14ac:dyDescent="0.2">
      <c r="A14" s="3"/>
      <c r="B14" s="48" t="s">
        <v>1292</v>
      </c>
      <c r="C14" s="58"/>
      <c r="D14" s="58"/>
      <c r="E14" s="58">
        <v>8</v>
      </c>
      <c r="F14" s="58">
        <v>8</v>
      </c>
      <c r="G14" s="246"/>
      <c r="H14" s="130"/>
    </row>
    <row r="15" spans="1:8" x14ac:dyDescent="0.2">
      <c r="A15" s="3"/>
      <c r="B15" s="76" t="s">
        <v>1293</v>
      </c>
      <c r="C15" s="75">
        <v>3</v>
      </c>
      <c r="D15" s="75"/>
      <c r="E15" s="75"/>
      <c r="F15" s="75"/>
      <c r="G15" s="120"/>
      <c r="H15" s="130"/>
    </row>
    <row r="16" spans="1:8" x14ac:dyDescent="0.2">
      <c r="A16" s="3"/>
      <c r="B16" s="48" t="s">
        <v>1294</v>
      </c>
      <c r="C16" s="58"/>
      <c r="D16" s="58"/>
      <c r="E16" s="58">
        <v>8</v>
      </c>
      <c r="F16" s="53"/>
      <c r="G16" s="246"/>
      <c r="H16" s="130"/>
    </row>
    <row r="17" spans="1:8" x14ac:dyDescent="0.2">
      <c r="A17" s="3"/>
      <c r="B17" s="48" t="s">
        <v>848</v>
      </c>
      <c r="C17" s="58"/>
      <c r="D17" s="58">
        <v>3</v>
      </c>
      <c r="E17" s="58"/>
      <c r="F17" s="54"/>
      <c r="G17" s="246"/>
      <c r="H17" s="130"/>
    </row>
    <row r="18" spans="1:8" x14ac:dyDescent="0.2">
      <c r="A18" s="3"/>
      <c r="B18" s="48" t="s">
        <v>1295</v>
      </c>
      <c r="C18" s="58"/>
      <c r="D18" s="58"/>
      <c r="E18" s="58">
        <v>7</v>
      </c>
      <c r="F18" s="54"/>
      <c r="G18" s="246"/>
      <c r="H18" s="130"/>
    </row>
    <row r="19" spans="1:8" x14ac:dyDescent="0.2">
      <c r="A19" s="3"/>
      <c r="B19" s="48" t="s">
        <v>1296</v>
      </c>
      <c r="C19" s="58"/>
      <c r="D19" s="58">
        <v>3</v>
      </c>
      <c r="E19" s="58"/>
      <c r="F19" s="54"/>
      <c r="G19" s="246"/>
      <c r="H19" s="130"/>
    </row>
    <row r="20" spans="1:8" x14ac:dyDescent="0.2">
      <c r="A20" s="3"/>
      <c r="B20" s="48" t="s">
        <v>1297</v>
      </c>
      <c r="C20" s="58"/>
      <c r="D20" s="58"/>
      <c r="E20" s="58">
        <v>6</v>
      </c>
      <c r="F20" s="57">
        <v>27</v>
      </c>
      <c r="G20" s="246"/>
      <c r="H20" s="130"/>
    </row>
    <row r="21" spans="1:8" x14ac:dyDescent="0.2">
      <c r="A21" s="3"/>
      <c r="B21" s="76" t="s">
        <v>1298</v>
      </c>
      <c r="C21" s="75">
        <v>2</v>
      </c>
      <c r="D21" s="75"/>
      <c r="E21" s="75"/>
      <c r="F21" s="75"/>
      <c r="G21" s="120"/>
      <c r="H21" s="130"/>
    </row>
    <row r="22" spans="1:8" x14ac:dyDescent="0.2">
      <c r="A22" s="3"/>
      <c r="B22" s="48" t="s">
        <v>1299</v>
      </c>
      <c r="C22" s="58"/>
      <c r="D22" s="58"/>
      <c r="E22" s="58">
        <v>14</v>
      </c>
      <c r="F22" s="58">
        <v>14</v>
      </c>
      <c r="G22" s="246"/>
      <c r="H22" s="130"/>
    </row>
    <row r="23" spans="1:8" x14ac:dyDescent="0.2">
      <c r="A23" s="3"/>
      <c r="B23" s="76" t="s">
        <v>1300</v>
      </c>
      <c r="C23" s="75">
        <v>4</v>
      </c>
      <c r="D23" s="75"/>
      <c r="E23" s="75"/>
      <c r="F23" s="75"/>
      <c r="G23" s="120"/>
      <c r="H23" s="130"/>
    </row>
    <row r="24" spans="1:8" x14ac:dyDescent="0.2">
      <c r="A24" s="3"/>
      <c r="B24" s="48" t="s">
        <v>1301</v>
      </c>
      <c r="C24" s="58"/>
      <c r="D24" s="58">
        <v>11</v>
      </c>
      <c r="E24" s="58"/>
      <c r="F24" s="53"/>
      <c r="G24" s="246"/>
      <c r="H24" s="130"/>
    </row>
    <row r="25" spans="1:8" x14ac:dyDescent="0.2">
      <c r="A25" s="3"/>
      <c r="B25" s="48" t="s">
        <v>1302</v>
      </c>
      <c r="C25" s="58"/>
      <c r="D25" s="58"/>
      <c r="E25" s="58">
        <v>15</v>
      </c>
      <c r="F25" s="54"/>
      <c r="G25" s="246"/>
      <c r="H25" s="130"/>
    </row>
    <row r="26" spans="1:8" x14ac:dyDescent="0.2">
      <c r="A26" s="3"/>
      <c r="B26" s="48" t="s">
        <v>1303</v>
      </c>
      <c r="C26" s="58"/>
      <c r="D26" s="58">
        <v>4</v>
      </c>
      <c r="E26" s="58"/>
      <c r="F26" s="54"/>
      <c r="G26" s="246"/>
      <c r="H26" s="130"/>
    </row>
    <row r="27" spans="1:8" x14ac:dyDescent="0.2">
      <c r="A27" s="3"/>
      <c r="B27" s="48" t="s">
        <v>1304</v>
      </c>
      <c r="C27" s="58"/>
      <c r="D27" s="58"/>
      <c r="E27" s="58">
        <v>6</v>
      </c>
      <c r="F27" s="54"/>
      <c r="G27" s="246"/>
      <c r="H27" s="130"/>
    </row>
    <row r="28" spans="1:8" x14ac:dyDescent="0.2">
      <c r="A28" s="3"/>
      <c r="B28" s="48" t="s">
        <v>1305</v>
      </c>
      <c r="C28" s="58"/>
      <c r="D28" s="58">
        <v>10</v>
      </c>
      <c r="E28" s="58"/>
      <c r="F28" s="54"/>
      <c r="G28" s="246"/>
      <c r="H28" s="130"/>
    </row>
    <row r="29" spans="1:8" x14ac:dyDescent="0.2">
      <c r="A29" s="3"/>
      <c r="B29" s="48" t="s">
        <v>1306</v>
      </c>
      <c r="C29" s="58"/>
      <c r="D29" s="58"/>
      <c r="E29" s="58">
        <v>16</v>
      </c>
      <c r="F29" s="54"/>
      <c r="G29" s="246"/>
      <c r="H29" s="130"/>
    </row>
    <row r="30" spans="1:8" x14ac:dyDescent="0.2">
      <c r="A30" s="3"/>
      <c r="B30" s="48" t="s">
        <v>1307</v>
      </c>
      <c r="C30" s="58"/>
      <c r="D30" s="58">
        <v>4</v>
      </c>
      <c r="E30" s="58"/>
      <c r="F30" s="54"/>
      <c r="G30" s="246"/>
      <c r="H30" s="130"/>
    </row>
    <row r="31" spans="1:8" x14ac:dyDescent="0.2">
      <c r="A31" s="3"/>
      <c r="B31" s="48" t="s">
        <v>1308</v>
      </c>
      <c r="C31" s="58"/>
      <c r="D31" s="58"/>
      <c r="E31" s="58">
        <v>22</v>
      </c>
      <c r="F31" s="54"/>
      <c r="G31" s="246"/>
      <c r="H31" s="130"/>
    </row>
    <row r="32" spans="1:8" x14ac:dyDescent="0.2">
      <c r="A32" s="3"/>
      <c r="B32" s="48" t="s">
        <v>1309</v>
      </c>
      <c r="C32" s="58"/>
      <c r="D32" s="58">
        <v>10</v>
      </c>
      <c r="E32" s="58"/>
      <c r="F32" s="54"/>
      <c r="G32" s="246"/>
      <c r="H32" s="130"/>
    </row>
    <row r="33" spans="1:8" x14ac:dyDescent="0.2">
      <c r="A33" s="3"/>
      <c r="B33" s="48" t="s">
        <v>1310</v>
      </c>
      <c r="C33" s="58"/>
      <c r="D33" s="58"/>
      <c r="E33" s="58">
        <v>34</v>
      </c>
      <c r="F33" s="57">
        <v>132</v>
      </c>
      <c r="G33" s="246"/>
      <c r="H33" s="130"/>
    </row>
    <row r="34" spans="1:8" x14ac:dyDescent="0.2">
      <c r="A34" s="3"/>
      <c r="B34" s="76" t="s">
        <v>1311</v>
      </c>
      <c r="C34" s="75">
        <v>6</v>
      </c>
      <c r="D34" s="75"/>
      <c r="E34" s="75"/>
      <c r="F34" s="75"/>
      <c r="G34" s="120"/>
      <c r="H34" s="130"/>
    </row>
    <row r="35" spans="1:8" x14ac:dyDescent="0.2">
      <c r="A35" s="3"/>
      <c r="B35" s="48" t="s">
        <v>1312</v>
      </c>
      <c r="C35" s="58"/>
      <c r="D35" s="58"/>
      <c r="E35" s="58">
        <v>15</v>
      </c>
      <c r="F35" s="53"/>
      <c r="G35" s="246"/>
      <c r="H35" s="130"/>
    </row>
    <row r="36" spans="1:8" x14ac:dyDescent="0.2">
      <c r="A36" s="3"/>
      <c r="B36" s="48" t="s">
        <v>1313</v>
      </c>
      <c r="C36" s="58"/>
      <c r="D36" s="58">
        <v>2</v>
      </c>
      <c r="E36" s="58"/>
      <c r="F36" s="54"/>
      <c r="G36" s="246"/>
      <c r="H36" s="130"/>
    </row>
    <row r="37" spans="1:8" x14ac:dyDescent="0.2">
      <c r="A37" s="3"/>
      <c r="B37" s="48" t="s">
        <v>1314</v>
      </c>
      <c r="C37" s="58"/>
      <c r="D37" s="58"/>
      <c r="E37" s="58">
        <v>3</v>
      </c>
      <c r="F37" s="54"/>
      <c r="G37" s="246"/>
      <c r="H37" s="130"/>
    </row>
    <row r="38" spans="1:8" x14ac:dyDescent="0.2">
      <c r="A38" s="3"/>
      <c r="B38" s="48" t="s">
        <v>1315</v>
      </c>
      <c r="C38" s="58"/>
      <c r="D38" s="58">
        <v>3</v>
      </c>
      <c r="E38" s="58"/>
      <c r="F38" s="54"/>
      <c r="G38" s="246"/>
      <c r="H38" s="130"/>
    </row>
    <row r="39" spans="1:8" x14ac:dyDescent="0.2">
      <c r="A39" s="3"/>
      <c r="B39" s="48" t="s">
        <v>1316</v>
      </c>
      <c r="C39" s="58"/>
      <c r="D39" s="58"/>
      <c r="E39" s="58">
        <v>25</v>
      </c>
      <c r="F39" s="54"/>
      <c r="G39" s="246"/>
      <c r="H39" s="130"/>
    </row>
    <row r="40" spans="1:8" x14ac:dyDescent="0.2">
      <c r="A40" s="3"/>
      <c r="B40" s="48" t="s">
        <v>270</v>
      </c>
      <c r="C40" s="58"/>
      <c r="D40" s="58">
        <v>3</v>
      </c>
      <c r="E40" s="58"/>
      <c r="F40" s="57">
        <v>51</v>
      </c>
      <c r="G40" s="246"/>
      <c r="H40" s="130"/>
    </row>
    <row r="41" spans="1:8" x14ac:dyDescent="0.2">
      <c r="A41" s="3"/>
      <c r="B41" s="76" t="s">
        <v>1317</v>
      </c>
      <c r="C41" s="75">
        <v>2</v>
      </c>
      <c r="D41" s="75"/>
      <c r="E41" s="75"/>
      <c r="F41" s="75"/>
      <c r="G41" s="120"/>
      <c r="H41" s="130"/>
    </row>
    <row r="42" spans="1:8" x14ac:dyDescent="0.2">
      <c r="A42" s="3"/>
      <c r="B42" s="48" t="s">
        <v>1318</v>
      </c>
      <c r="C42" s="58"/>
      <c r="D42" s="58"/>
      <c r="E42" s="58">
        <v>7</v>
      </c>
      <c r="F42" s="53"/>
      <c r="G42" s="246"/>
      <c r="H42" s="130"/>
    </row>
    <row r="43" spans="1:8" x14ac:dyDescent="0.2">
      <c r="A43" s="3"/>
      <c r="B43" s="48" t="s">
        <v>1319</v>
      </c>
      <c r="C43" s="58"/>
      <c r="D43" s="58">
        <v>4</v>
      </c>
      <c r="E43" s="58"/>
      <c r="F43" s="54"/>
      <c r="G43" s="246"/>
      <c r="H43" s="130"/>
    </row>
    <row r="44" spans="1:8" x14ac:dyDescent="0.2">
      <c r="A44" s="3"/>
      <c r="B44" s="48" t="s">
        <v>1320</v>
      </c>
      <c r="C44" s="58"/>
      <c r="D44" s="58">
        <v>3</v>
      </c>
      <c r="E44" s="58"/>
      <c r="F44" s="54"/>
      <c r="G44" s="246"/>
      <c r="H44" s="130"/>
    </row>
    <row r="45" spans="1:8" x14ac:dyDescent="0.2">
      <c r="A45" s="3"/>
      <c r="B45" s="48" t="s">
        <v>1321</v>
      </c>
      <c r="C45" s="58"/>
      <c r="D45" s="58"/>
      <c r="E45" s="58">
        <v>14</v>
      </c>
      <c r="F45" s="54"/>
      <c r="G45" s="246"/>
      <c r="H45" s="130"/>
    </row>
    <row r="46" spans="1:8" x14ac:dyDescent="0.2">
      <c r="A46" s="3"/>
      <c r="B46" s="48" t="s">
        <v>1322</v>
      </c>
      <c r="C46" s="58"/>
      <c r="D46" s="58">
        <v>6</v>
      </c>
      <c r="E46" s="58"/>
      <c r="F46" s="54"/>
      <c r="G46" s="246"/>
      <c r="H46" s="130"/>
    </row>
    <row r="47" spans="1:8" x14ac:dyDescent="0.2">
      <c r="A47" s="3"/>
      <c r="B47" s="48" t="s">
        <v>1323</v>
      </c>
      <c r="C47" s="58"/>
      <c r="D47" s="58"/>
      <c r="E47" s="58">
        <v>35</v>
      </c>
      <c r="F47" s="54"/>
      <c r="G47" s="246"/>
      <c r="H47" s="130"/>
    </row>
    <row r="48" spans="1:8" x14ac:dyDescent="0.2">
      <c r="A48" s="3"/>
      <c r="B48" s="48" t="s">
        <v>683</v>
      </c>
      <c r="C48" s="58"/>
      <c r="D48" s="59">
        <v>8</v>
      </c>
      <c r="E48" s="58"/>
      <c r="F48" s="57">
        <v>77</v>
      </c>
      <c r="G48" s="246"/>
      <c r="H48" s="130"/>
    </row>
    <row r="49" spans="1:8" x14ac:dyDescent="0.2">
      <c r="A49" s="3"/>
      <c r="B49" s="76" t="s">
        <v>1324</v>
      </c>
      <c r="C49" s="75">
        <v>14</v>
      </c>
      <c r="D49" s="75"/>
      <c r="E49" s="75"/>
      <c r="F49" s="75"/>
      <c r="G49" s="120"/>
      <c r="H49" s="130"/>
    </row>
    <row r="50" spans="1:8" x14ac:dyDescent="0.2">
      <c r="A50" s="3"/>
      <c r="B50" s="48" t="s">
        <v>1325</v>
      </c>
      <c r="C50" s="58"/>
      <c r="D50" s="58">
        <v>6</v>
      </c>
      <c r="E50" s="58"/>
      <c r="F50" s="53"/>
      <c r="G50" s="246"/>
      <c r="H50" s="130"/>
    </row>
    <row r="51" spans="1:8" x14ac:dyDescent="0.2">
      <c r="A51" s="3"/>
      <c r="B51" s="48" t="s">
        <v>1326</v>
      </c>
      <c r="C51" s="58"/>
      <c r="D51" s="58"/>
      <c r="E51" s="58">
        <v>6</v>
      </c>
      <c r="F51" s="54"/>
      <c r="G51" s="246"/>
      <c r="H51" s="130"/>
    </row>
    <row r="52" spans="1:8" x14ac:dyDescent="0.2">
      <c r="A52" s="3"/>
      <c r="B52" s="48" t="s">
        <v>1327</v>
      </c>
      <c r="C52" s="58"/>
      <c r="D52" s="58">
        <v>2</v>
      </c>
      <c r="E52" s="58"/>
      <c r="F52" s="54"/>
      <c r="G52" s="246"/>
      <c r="H52" s="130"/>
    </row>
    <row r="53" spans="1:8" x14ac:dyDescent="0.2">
      <c r="A53" s="3"/>
      <c r="B53" s="48" t="s">
        <v>1328</v>
      </c>
      <c r="C53" s="58"/>
      <c r="D53" s="58"/>
      <c r="E53" s="58">
        <v>8</v>
      </c>
      <c r="F53" s="54"/>
      <c r="G53" s="250" t="s">
        <v>401</v>
      </c>
      <c r="H53" s="130"/>
    </row>
    <row r="54" spans="1:8" x14ac:dyDescent="0.2">
      <c r="A54" s="3"/>
      <c r="B54" s="48" t="s">
        <v>1329</v>
      </c>
      <c r="C54" s="58"/>
      <c r="D54" s="58">
        <v>9</v>
      </c>
      <c r="E54" s="58"/>
      <c r="F54" s="54"/>
      <c r="G54" s="246"/>
      <c r="H54" s="130"/>
    </row>
    <row r="55" spans="1:8" x14ac:dyDescent="0.2">
      <c r="A55" s="3"/>
      <c r="B55" s="80" t="s">
        <v>1330</v>
      </c>
      <c r="C55" s="81"/>
      <c r="D55" s="81"/>
      <c r="E55" s="81">
        <v>20</v>
      </c>
      <c r="F55" s="83">
        <v>51</v>
      </c>
      <c r="G55" s="121"/>
      <c r="H55" s="130"/>
    </row>
    <row r="56" spans="1:8" x14ac:dyDescent="0.2">
      <c r="A56" s="3"/>
      <c r="B56" s="76" t="s">
        <v>1331</v>
      </c>
      <c r="C56" s="75">
        <v>3</v>
      </c>
      <c r="D56" s="75"/>
      <c r="E56" s="75"/>
      <c r="F56" s="75"/>
      <c r="G56" s="120"/>
      <c r="H56" s="130"/>
    </row>
    <row r="57" spans="1:8" x14ac:dyDescent="0.2">
      <c r="A57" s="10"/>
      <c r="B57" s="48" t="s">
        <v>1332</v>
      </c>
      <c r="C57" s="58"/>
      <c r="D57" s="58"/>
      <c r="E57" s="58">
        <v>60</v>
      </c>
      <c r="F57" s="48" t="s">
        <v>1334</v>
      </c>
      <c r="G57" s="246"/>
      <c r="H57" s="130"/>
    </row>
    <row r="58" spans="1:8" x14ac:dyDescent="0.2">
      <c r="A58" s="6"/>
      <c r="B58" s="91" t="s">
        <v>2</v>
      </c>
      <c r="C58" s="223">
        <f>SUM(C3:C57)</f>
        <v>40</v>
      </c>
      <c r="D58" s="223">
        <f>SUM(D3:D57)</f>
        <v>112</v>
      </c>
      <c r="E58" s="223">
        <f>SUM(E3:E57)</f>
        <v>365</v>
      </c>
      <c r="F58" s="236">
        <f>SUM(C58:E58)</f>
        <v>517</v>
      </c>
      <c r="G58" s="124" t="s">
        <v>779</v>
      </c>
      <c r="H58" s="130"/>
    </row>
    <row r="59" spans="1:8" ht="13.5" thickBot="1" x14ac:dyDescent="0.25">
      <c r="A59" s="7"/>
      <c r="B59" s="186" t="s">
        <v>3</v>
      </c>
      <c r="C59" s="224">
        <f>(C58/F58)*100</f>
        <v>7.7369439071566735</v>
      </c>
      <c r="D59" s="224">
        <f>(D58/F58)*100</f>
        <v>21.663442940038685</v>
      </c>
      <c r="E59" s="224">
        <f>(E58/F58)*100</f>
        <v>70.599613152804636</v>
      </c>
      <c r="F59" s="237"/>
      <c r="G59" s="238"/>
      <c r="H59" s="130"/>
    </row>
    <row r="60" spans="1:8" x14ac:dyDescent="0.2">
      <c r="A60" s="6"/>
      <c r="B60" s="276"/>
      <c r="C60" s="277"/>
      <c r="D60" s="277"/>
      <c r="E60" s="277"/>
      <c r="F60" s="276"/>
      <c r="G60" s="276"/>
      <c r="H60" s="71"/>
    </row>
    <row r="61" spans="1:8" x14ac:dyDescent="0.2">
      <c r="A61" s="11" t="s">
        <v>1277</v>
      </c>
      <c r="B61" s="264"/>
      <c r="C61" s="278"/>
      <c r="D61" s="278"/>
      <c r="E61" s="278"/>
      <c r="F61" s="264"/>
      <c r="G61" s="71"/>
      <c r="H61" s="71"/>
    </row>
    <row r="62" spans="1:8" ht="51.75" thickBot="1" x14ac:dyDescent="0.25">
      <c r="A62" s="133" t="s">
        <v>129</v>
      </c>
      <c r="B62" s="105" t="s">
        <v>74</v>
      </c>
      <c r="C62" s="104" t="s">
        <v>77</v>
      </c>
      <c r="D62" s="104" t="s">
        <v>347</v>
      </c>
      <c r="E62" s="104" t="s">
        <v>145</v>
      </c>
      <c r="F62" s="104"/>
      <c r="G62" s="130"/>
      <c r="H62" s="71"/>
    </row>
    <row r="63" spans="1:8" ht="13.5" thickTop="1" x14ac:dyDescent="0.2">
      <c r="A63" s="20"/>
      <c r="B63" s="287" t="s">
        <v>1335</v>
      </c>
      <c r="C63" s="270">
        <v>3</v>
      </c>
      <c r="D63" s="270"/>
      <c r="E63" s="270"/>
      <c r="F63" s="270"/>
      <c r="G63" s="130"/>
      <c r="H63" s="71"/>
    </row>
    <row r="64" spans="1:8" x14ac:dyDescent="0.2">
      <c r="A64" s="3"/>
      <c r="B64" s="48" t="s">
        <v>1336</v>
      </c>
      <c r="C64" s="58"/>
      <c r="D64" s="58">
        <v>67</v>
      </c>
      <c r="E64" s="58">
        <v>67</v>
      </c>
      <c r="F64" s="58"/>
      <c r="G64" s="130"/>
      <c r="H64" s="71"/>
    </row>
    <row r="65" spans="1:8" x14ac:dyDescent="0.2">
      <c r="A65" s="26" t="s">
        <v>351</v>
      </c>
      <c r="B65" s="76" t="s">
        <v>1337</v>
      </c>
      <c r="C65" s="75">
        <v>4</v>
      </c>
      <c r="D65" s="75"/>
      <c r="E65" s="75"/>
      <c r="F65" s="75"/>
      <c r="G65" s="130"/>
      <c r="H65" s="71"/>
    </row>
    <row r="66" spans="1:8" x14ac:dyDescent="0.2">
      <c r="A66" s="26" t="s">
        <v>385</v>
      </c>
      <c r="B66" s="48" t="s">
        <v>1338</v>
      </c>
      <c r="C66" s="58"/>
      <c r="D66" s="58">
        <v>56</v>
      </c>
      <c r="E66" s="58">
        <v>56</v>
      </c>
      <c r="F66" s="58"/>
      <c r="G66" s="130"/>
      <c r="H66" s="71"/>
    </row>
    <row r="67" spans="1:8" x14ac:dyDescent="0.2">
      <c r="A67" s="26" t="s">
        <v>1278</v>
      </c>
      <c r="B67" s="76" t="s">
        <v>1339</v>
      </c>
      <c r="C67" s="75">
        <v>10</v>
      </c>
      <c r="D67" s="75"/>
      <c r="E67" s="75"/>
      <c r="F67" s="75"/>
      <c r="G67" s="130"/>
      <c r="H67" s="71"/>
    </row>
    <row r="68" spans="1:8" x14ac:dyDescent="0.2">
      <c r="A68" s="26"/>
      <c r="B68" s="48" t="s">
        <v>1340</v>
      </c>
      <c r="C68" s="58"/>
      <c r="D68" s="58">
        <v>48</v>
      </c>
      <c r="E68" s="58">
        <v>48</v>
      </c>
      <c r="F68" s="58"/>
      <c r="G68" s="130"/>
      <c r="H68" s="71"/>
    </row>
    <row r="69" spans="1:8" x14ac:dyDescent="0.2">
      <c r="A69" s="3"/>
      <c r="B69" s="76" t="s">
        <v>1341</v>
      </c>
      <c r="C69" s="75">
        <v>16</v>
      </c>
      <c r="D69" s="75"/>
      <c r="E69" s="75"/>
      <c r="F69" s="75"/>
      <c r="G69" s="130"/>
      <c r="H69" s="71"/>
    </row>
    <row r="70" spans="1:8" x14ac:dyDescent="0.2">
      <c r="A70" s="3"/>
      <c r="B70" s="48" t="s">
        <v>1342</v>
      </c>
      <c r="C70" s="58"/>
      <c r="D70" s="58">
        <v>62</v>
      </c>
      <c r="E70" s="58">
        <v>62</v>
      </c>
      <c r="F70" s="58"/>
      <c r="G70" s="130"/>
      <c r="H70" s="71"/>
    </row>
    <row r="71" spans="1:8" x14ac:dyDescent="0.2">
      <c r="A71" s="3"/>
      <c r="B71" s="76" t="s">
        <v>1343</v>
      </c>
      <c r="C71" s="75">
        <v>4</v>
      </c>
      <c r="D71" s="75"/>
      <c r="E71" s="75"/>
      <c r="F71" s="75"/>
      <c r="G71" s="130"/>
      <c r="H71" s="71"/>
    </row>
    <row r="72" spans="1:8" x14ac:dyDescent="0.2">
      <c r="A72" s="3"/>
      <c r="B72" s="48" t="s">
        <v>1344</v>
      </c>
      <c r="C72" s="58"/>
      <c r="D72" s="58">
        <v>6</v>
      </c>
      <c r="E72" s="58">
        <v>6</v>
      </c>
      <c r="F72" s="58"/>
      <c r="G72" s="130"/>
      <c r="H72" s="71"/>
    </row>
    <row r="73" spans="1:8" x14ac:dyDescent="0.2">
      <c r="A73" s="3"/>
      <c r="B73" s="76" t="s">
        <v>1345</v>
      </c>
      <c r="C73" s="75">
        <v>9</v>
      </c>
      <c r="D73" s="75"/>
      <c r="E73" s="75"/>
      <c r="F73" s="75"/>
      <c r="G73" s="130"/>
      <c r="H73" s="71"/>
    </row>
    <row r="74" spans="1:8" x14ac:dyDescent="0.2">
      <c r="A74" s="3"/>
      <c r="B74" s="48" t="s">
        <v>1346</v>
      </c>
      <c r="C74" s="58"/>
      <c r="D74" s="58">
        <v>37</v>
      </c>
      <c r="E74" s="58">
        <v>37</v>
      </c>
      <c r="F74" s="58"/>
      <c r="G74" s="130"/>
      <c r="H74" s="71"/>
    </row>
    <row r="75" spans="1:8" x14ac:dyDescent="0.2">
      <c r="A75" s="3"/>
      <c r="B75" s="76" t="s">
        <v>1347</v>
      </c>
      <c r="C75" s="75">
        <v>10</v>
      </c>
      <c r="D75" s="75"/>
      <c r="E75" s="75"/>
      <c r="F75" s="75"/>
      <c r="G75" s="130"/>
      <c r="H75" s="71"/>
    </row>
    <row r="76" spans="1:8" x14ac:dyDescent="0.2">
      <c r="A76" s="3"/>
      <c r="B76" s="48" t="s">
        <v>1348</v>
      </c>
      <c r="C76" s="58"/>
      <c r="D76" s="58">
        <v>6</v>
      </c>
      <c r="E76" s="58">
        <v>6</v>
      </c>
      <c r="F76" s="58"/>
      <c r="G76" s="130"/>
      <c r="H76" s="71"/>
    </row>
    <row r="77" spans="1:8" x14ac:dyDescent="0.2">
      <c r="A77" s="3"/>
      <c r="B77" s="76" t="s">
        <v>1349</v>
      </c>
      <c r="C77" s="75">
        <v>4</v>
      </c>
      <c r="D77" s="75"/>
      <c r="E77" s="75"/>
      <c r="F77" s="75"/>
      <c r="G77" s="130"/>
      <c r="H77" s="71"/>
    </row>
    <row r="78" spans="1:8" x14ac:dyDescent="0.2">
      <c r="A78" s="3"/>
      <c r="B78" s="48" t="s">
        <v>1350</v>
      </c>
      <c r="C78" s="58"/>
      <c r="D78" s="58">
        <v>6</v>
      </c>
      <c r="E78" s="58">
        <v>6</v>
      </c>
      <c r="F78" s="58"/>
      <c r="G78" s="130"/>
      <c r="H78" s="71"/>
    </row>
    <row r="79" spans="1:8" x14ac:dyDescent="0.2">
      <c r="A79" s="3"/>
      <c r="B79" s="76" t="s">
        <v>1351</v>
      </c>
      <c r="C79" s="75">
        <v>6</v>
      </c>
      <c r="D79" s="75"/>
      <c r="E79" s="75"/>
      <c r="F79" s="75"/>
      <c r="G79" s="130"/>
      <c r="H79" s="71"/>
    </row>
    <row r="80" spans="1:8" x14ac:dyDescent="0.2">
      <c r="A80" s="3"/>
      <c r="B80" s="48" t="s">
        <v>1352</v>
      </c>
      <c r="C80" s="58"/>
      <c r="D80" s="58">
        <v>25</v>
      </c>
      <c r="E80" s="58">
        <v>25</v>
      </c>
      <c r="F80" s="58"/>
      <c r="G80" s="130"/>
      <c r="H80" s="71"/>
    </row>
    <row r="81" spans="1:8" x14ac:dyDescent="0.2">
      <c r="A81" s="3"/>
      <c r="B81" s="76" t="s">
        <v>1353</v>
      </c>
      <c r="C81" s="75">
        <v>3</v>
      </c>
      <c r="D81" s="75"/>
      <c r="E81" s="75"/>
      <c r="F81" s="75"/>
      <c r="G81" s="130"/>
      <c r="H81" s="71"/>
    </row>
    <row r="82" spans="1:8" x14ac:dyDescent="0.2">
      <c r="A82" s="3"/>
      <c r="B82" s="48" t="s">
        <v>1354</v>
      </c>
      <c r="C82" s="58"/>
      <c r="D82" s="58">
        <v>42</v>
      </c>
      <c r="E82" s="58">
        <v>42</v>
      </c>
      <c r="F82" s="58"/>
      <c r="G82" s="130"/>
      <c r="H82" s="71"/>
    </row>
    <row r="83" spans="1:8" x14ac:dyDescent="0.2">
      <c r="A83" s="3"/>
      <c r="B83" s="76" t="s">
        <v>1355</v>
      </c>
      <c r="C83" s="75">
        <v>2</v>
      </c>
      <c r="D83" s="75"/>
      <c r="E83" s="75"/>
      <c r="F83" s="75"/>
      <c r="G83" s="130"/>
      <c r="H83" s="71"/>
    </row>
    <row r="84" spans="1:8" x14ac:dyDescent="0.2">
      <c r="A84" s="3"/>
      <c r="B84" s="48" t="s">
        <v>1356</v>
      </c>
      <c r="C84" s="58"/>
      <c r="D84" s="58">
        <v>56</v>
      </c>
      <c r="E84" s="58">
        <v>56</v>
      </c>
      <c r="F84" s="58"/>
      <c r="G84" s="130"/>
      <c r="H84" s="71"/>
    </row>
    <row r="85" spans="1:8" x14ac:dyDescent="0.2">
      <c r="A85" s="3"/>
      <c r="B85" s="76" t="s">
        <v>1357</v>
      </c>
      <c r="C85" s="75">
        <v>1</v>
      </c>
      <c r="D85" s="75"/>
      <c r="E85" s="75"/>
      <c r="F85" s="75"/>
      <c r="G85" s="130"/>
      <c r="H85" s="71"/>
    </row>
    <row r="86" spans="1:8" x14ac:dyDescent="0.2">
      <c r="A86" s="3"/>
      <c r="B86" s="48" t="s">
        <v>1358</v>
      </c>
      <c r="C86" s="58"/>
      <c r="D86" s="58">
        <v>9</v>
      </c>
      <c r="E86" s="58">
        <v>9</v>
      </c>
      <c r="F86" s="58"/>
      <c r="G86" s="130"/>
      <c r="H86" s="71"/>
    </row>
    <row r="87" spans="1:8" x14ac:dyDescent="0.2">
      <c r="A87" s="3"/>
      <c r="B87" s="76" t="s">
        <v>1359</v>
      </c>
      <c r="C87" s="75">
        <v>1</v>
      </c>
      <c r="D87" s="75"/>
      <c r="E87" s="75"/>
      <c r="F87" s="75"/>
      <c r="G87" s="130"/>
      <c r="H87" s="71"/>
    </row>
    <row r="88" spans="1:8" x14ac:dyDescent="0.2">
      <c r="A88" s="3"/>
      <c r="B88" s="48" t="s">
        <v>1360</v>
      </c>
      <c r="C88" s="58"/>
      <c r="D88" s="58">
        <v>15</v>
      </c>
      <c r="E88" s="58">
        <v>15</v>
      </c>
      <c r="F88" s="58"/>
      <c r="G88" s="130"/>
      <c r="H88" s="71"/>
    </row>
    <row r="89" spans="1:8" x14ac:dyDescent="0.2">
      <c r="A89" s="3"/>
      <c r="B89" s="76" t="s">
        <v>1361</v>
      </c>
      <c r="C89" s="75">
        <v>2</v>
      </c>
      <c r="D89" s="75"/>
      <c r="E89" s="75"/>
      <c r="F89" s="75"/>
      <c r="G89" s="130"/>
      <c r="H89" s="71"/>
    </row>
    <row r="90" spans="1:8" x14ac:dyDescent="0.2">
      <c r="A90" s="3"/>
      <c r="B90" s="48" t="s">
        <v>1362</v>
      </c>
      <c r="C90" s="58"/>
      <c r="D90" s="58">
        <v>58</v>
      </c>
      <c r="E90" s="58">
        <v>58</v>
      </c>
      <c r="F90" s="58"/>
      <c r="G90" s="130"/>
      <c r="H90" s="71"/>
    </row>
    <row r="91" spans="1:8" x14ac:dyDescent="0.2">
      <c r="A91" s="3"/>
      <c r="B91" s="76" t="s">
        <v>1363</v>
      </c>
      <c r="C91" s="75">
        <v>2</v>
      </c>
      <c r="D91" s="75"/>
      <c r="E91" s="75"/>
      <c r="F91" s="75"/>
      <c r="G91" s="130"/>
      <c r="H91" s="71"/>
    </row>
    <row r="92" spans="1:8" x14ac:dyDescent="0.2">
      <c r="A92" s="3"/>
      <c r="B92" s="48" t="s">
        <v>1364</v>
      </c>
      <c r="C92" s="58"/>
      <c r="D92" s="58">
        <v>26</v>
      </c>
      <c r="E92" s="58">
        <v>26</v>
      </c>
      <c r="F92" s="58"/>
      <c r="G92" s="130"/>
      <c r="H92" s="71"/>
    </row>
    <row r="93" spans="1:8" x14ac:dyDescent="0.2">
      <c r="A93" s="3"/>
      <c r="B93" s="76" t="s">
        <v>1365</v>
      </c>
      <c r="C93" s="75">
        <v>6</v>
      </c>
      <c r="D93" s="75"/>
      <c r="E93" s="75"/>
      <c r="F93" s="75"/>
      <c r="G93" s="130"/>
      <c r="H93" s="71"/>
    </row>
    <row r="94" spans="1:8" x14ac:dyDescent="0.2">
      <c r="A94" s="3"/>
      <c r="B94" s="48" t="s">
        <v>1366</v>
      </c>
      <c r="C94" s="58"/>
      <c r="D94" s="58">
        <v>2</v>
      </c>
      <c r="E94" s="58">
        <v>2</v>
      </c>
      <c r="F94" s="58"/>
      <c r="G94" s="130"/>
      <c r="H94" s="71"/>
    </row>
    <row r="95" spans="1:8" x14ac:dyDescent="0.2">
      <c r="A95" s="3"/>
      <c r="B95" s="76" t="s">
        <v>1368</v>
      </c>
      <c r="C95" s="75">
        <v>4</v>
      </c>
      <c r="D95" s="75"/>
      <c r="E95" s="75"/>
      <c r="F95" s="75"/>
      <c r="G95" s="130"/>
      <c r="H95" s="71"/>
    </row>
    <row r="96" spans="1:8" x14ac:dyDescent="0.2">
      <c r="A96" s="3"/>
      <c r="B96" s="48" t="s">
        <v>1367</v>
      </c>
      <c r="C96" s="58"/>
      <c r="D96" s="58">
        <v>24</v>
      </c>
      <c r="E96" s="58">
        <v>24</v>
      </c>
      <c r="F96" s="58"/>
      <c r="G96" s="130"/>
      <c r="H96" s="71"/>
    </row>
    <row r="97" spans="1:8" x14ac:dyDescent="0.2">
      <c r="A97" s="3"/>
      <c r="B97" s="76" t="s">
        <v>1369</v>
      </c>
      <c r="C97" s="75">
        <v>4</v>
      </c>
      <c r="D97" s="75"/>
      <c r="E97" s="75"/>
      <c r="F97" s="75"/>
      <c r="G97" s="130"/>
      <c r="H97" s="71"/>
    </row>
    <row r="98" spans="1:8" x14ac:dyDescent="0.2">
      <c r="A98" s="3"/>
      <c r="B98" s="48" t="s">
        <v>1370</v>
      </c>
      <c r="C98" s="58"/>
      <c r="D98" s="58">
        <v>25</v>
      </c>
      <c r="E98" s="58">
        <v>25</v>
      </c>
      <c r="F98" s="58"/>
      <c r="G98" s="130"/>
      <c r="H98" s="71"/>
    </row>
    <row r="99" spans="1:8" x14ac:dyDescent="0.2">
      <c r="A99" s="3"/>
      <c r="B99" s="76" t="s">
        <v>1371</v>
      </c>
      <c r="C99" s="75">
        <v>15</v>
      </c>
      <c r="D99" s="75"/>
      <c r="E99" s="75"/>
      <c r="F99" s="75"/>
      <c r="G99" s="130"/>
      <c r="H99" s="71"/>
    </row>
    <row r="100" spans="1:8" x14ac:dyDescent="0.2">
      <c r="A100" s="3"/>
      <c r="B100" s="48" t="s">
        <v>1372</v>
      </c>
      <c r="C100" s="58"/>
      <c r="D100" s="58">
        <v>10</v>
      </c>
      <c r="E100" s="58">
        <v>10</v>
      </c>
      <c r="F100" s="58"/>
      <c r="G100" s="130"/>
      <c r="H100" s="71"/>
    </row>
    <row r="101" spans="1:8" x14ac:dyDescent="0.2">
      <c r="A101" s="3"/>
      <c r="B101" s="76" t="s">
        <v>1373</v>
      </c>
      <c r="C101" s="75">
        <v>1</v>
      </c>
      <c r="D101" s="75"/>
      <c r="E101" s="75"/>
      <c r="F101" s="75"/>
      <c r="G101" s="130"/>
      <c r="H101" s="71"/>
    </row>
    <row r="102" spans="1:8" x14ac:dyDescent="0.2">
      <c r="A102" s="3"/>
      <c r="B102" s="48" t="s">
        <v>1374</v>
      </c>
      <c r="C102" s="58"/>
      <c r="D102" s="58">
        <v>23</v>
      </c>
      <c r="E102" s="58">
        <v>23</v>
      </c>
      <c r="F102" s="58"/>
      <c r="G102" s="130"/>
      <c r="H102" s="71"/>
    </row>
    <row r="103" spans="1:8" x14ac:dyDescent="0.2">
      <c r="A103" s="3"/>
      <c r="B103" s="76" t="s">
        <v>1375</v>
      </c>
      <c r="C103" s="75">
        <v>5</v>
      </c>
      <c r="D103" s="75"/>
      <c r="E103" s="75"/>
      <c r="F103" s="75"/>
      <c r="G103" s="130"/>
      <c r="H103" s="71"/>
    </row>
    <row r="104" spans="1:8" x14ac:dyDescent="0.2">
      <c r="A104" s="3"/>
      <c r="B104" s="48" t="s">
        <v>1376</v>
      </c>
      <c r="C104" s="58"/>
      <c r="D104" s="58">
        <v>9</v>
      </c>
      <c r="E104" s="58">
        <v>9</v>
      </c>
      <c r="F104" s="58"/>
      <c r="G104" s="130"/>
      <c r="H104" s="71"/>
    </row>
    <row r="105" spans="1:8" x14ac:dyDescent="0.2">
      <c r="A105" s="3"/>
      <c r="B105" s="76" t="s">
        <v>1377</v>
      </c>
      <c r="C105" s="75">
        <v>4</v>
      </c>
      <c r="D105" s="75"/>
      <c r="E105" s="75"/>
      <c r="F105" s="75"/>
      <c r="G105" s="130"/>
      <c r="H105" s="71"/>
    </row>
    <row r="106" spans="1:8" x14ac:dyDescent="0.2">
      <c r="A106" s="3"/>
      <c r="B106" s="48" t="s">
        <v>1379</v>
      </c>
      <c r="C106" s="58"/>
      <c r="D106" s="58">
        <v>12</v>
      </c>
      <c r="E106" s="58">
        <v>12</v>
      </c>
      <c r="F106" s="58"/>
      <c r="G106" s="130"/>
      <c r="H106" s="71"/>
    </row>
    <row r="107" spans="1:8" x14ac:dyDescent="0.2">
      <c r="A107" s="3"/>
      <c r="B107" s="76" t="s">
        <v>1378</v>
      </c>
      <c r="C107" s="75">
        <v>8</v>
      </c>
      <c r="D107" s="75"/>
      <c r="E107" s="75"/>
      <c r="F107" s="75"/>
      <c r="G107" s="130"/>
      <c r="H107" s="71"/>
    </row>
    <row r="108" spans="1:8" x14ac:dyDescent="0.2">
      <c r="A108" s="3"/>
      <c r="B108" s="48" t="s">
        <v>1380</v>
      </c>
      <c r="C108" s="58"/>
      <c r="D108" s="58">
        <v>4</v>
      </c>
      <c r="E108" s="58">
        <v>4</v>
      </c>
      <c r="F108" s="58"/>
      <c r="G108" s="130"/>
      <c r="H108" s="71"/>
    </row>
    <row r="109" spans="1:8" x14ac:dyDescent="0.2">
      <c r="A109" s="3"/>
      <c r="B109" s="76" t="s">
        <v>1381</v>
      </c>
      <c r="C109" s="75">
        <v>8</v>
      </c>
      <c r="D109" s="75"/>
      <c r="E109" s="75"/>
      <c r="F109" s="75"/>
      <c r="G109" s="130"/>
      <c r="H109" s="71"/>
    </row>
    <row r="110" spans="1:8" x14ac:dyDescent="0.2">
      <c r="A110" s="3"/>
      <c r="B110" s="48" t="s">
        <v>1382</v>
      </c>
      <c r="C110" s="58"/>
      <c r="D110" s="58">
        <v>10</v>
      </c>
      <c r="E110" s="58">
        <v>10</v>
      </c>
      <c r="F110" s="58"/>
      <c r="G110" s="130"/>
      <c r="H110" s="71"/>
    </row>
    <row r="111" spans="1:8" x14ac:dyDescent="0.2">
      <c r="A111" s="10"/>
      <c r="B111" s="95" t="s">
        <v>1383</v>
      </c>
      <c r="C111" s="96">
        <v>9</v>
      </c>
      <c r="D111" s="96"/>
      <c r="E111" s="96"/>
      <c r="F111" s="96"/>
      <c r="G111" s="130"/>
      <c r="H111" s="71"/>
    </row>
    <row r="112" spans="1:8" x14ac:dyDescent="0.2">
      <c r="A112" s="6"/>
      <c r="B112" s="191" t="s">
        <v>2</v>
      </c>
      <c r="C112" s="192">
        <f>SUM(C63:C111)</f>
        <v>141</v>
      </c>
      <c r="D112" s="192">
        <f>SUM(D63:D111)</f>
        <v>638</v>
      </c>
      <c r="E112" s="192">
        <f>SUM(E63:E111)</f>
        <v>638</v>
      </c>
      <c r="F112" s="174">
        <f>SUM(C112:D112)</f>
        <v>779</v>
      </c>
      <c r="G112" s="124" t="s">
        <v>779</v>
      </c>
      <c r="H112" s="3"/>
    </row>
    <row r="113" spans="1:8" ht="13.5" thickBot="1" x14ac:dyDescent="0.25">
      <c r="A113" s="19"/>
      <c r="B113" s="172" t="s">
        <v>3</v>
      </c>
      <c r="C113" s="161">
        <f>(C112/F112)*100</f>
        <v>18.100128369704748</v>
      </c>
      <c r="D113" s="161">
        <f>(D112/F112)*100</f>
        <v>81.899871630295252</v>
      </c>
      <c r="E113" s="161">
        <f>(E112/F112)*100</f>
        <v>81.899871630295252</v>
      </c>
      <c r="F113" s="162"/>
      <c r="G113" s="116"/>
      <c r="H113" s="3"/>
    </row>
    <row r="114" spans="1:8" x14ac:dyDescent="0.2">
      <c r="A114" s="6"/>
      <c r="B114" s="32"/>
      <c r="C114" s="18"/>
      <c r="D114" s="18"/>
      <c r="E114" s="18"/>
      <c r="H114" s="4"/>
    </row>
    <row r="115" spans="1:8" x14ac:dyDescent="0.2">
      <c r="A115" s="11" t="s">
        <v>1277</v>
      </c>
      <c r="B115" s="264"/>
      <c r="C115" s="278"/>
      <c r="D115" s="278"/>
      <c r="E115" s="278"/>
      <c r="F115" s="264"/>
      <c r="H115" s="4"/>
    </row>
    <row r="116" spans="1:8" ht="51.75" thickBot="1" x14ac:dyDescent="0.25">
      <c r="A116" s="133" t="s">
        <v>129</v>
      </c>
      <c r="B116" s="105" t="s">
        <v>74</v>
      </c>
      <c r="C116" s="104" t="s">
        <v>77</v>
      </c>
      <c r="D116" s="104" t="s">
        <v>347</v>
      </c>
      <c r="E116" s="104" t="s">
        <v>145</v>
      </c>
      <c r="F116" s="104"/>
      <c r="H116" s="4"/>
    </row>
    <row r="117" spans="1:8" ht="13.5" thickTop="1" x14ac:dyDescent="0.2">
      <c r="A117" s="6"/>
      <c r="B117" s="284" t="s">
        <v>1387</v>
      </c>
      <c r="C117" s="283"/>
      <c r="D117" s="283"/>
      <c r="E117" s="283">
        <v>93</v>
      </c>
      <c r="F117" s="283"/>
    </row>
    <row r="118" spans="1:8" x14ac:dyDescent="0.2">
      <c r="A118" s="282" t="s">
        <v>1279</v>
      </c>
      <c r="B118" s="241" t="s">
        <v>1388</v>
      </c>
      <c r="C118" s="77">
        <v>8</v>
      </c>
      <c r="D118" s="77"/>
      <c r="E118" s="77"/>
      <c r="F118" s="77"/>
    </row>
    <row r="119" spans="1:8" x14ac:dyDescent="0.2">
      <c r="A119" s="282" t="s">
        <v>1281</v>
      </c>
      <c r="B119" s="240" t="s">
        <v>1389</v>
      </c>
      <c r="C119" s="61"/>
      <c r="D119" s="61"/>
      <c r="E119" s="61">
        <v>38</v>
      </c>
      <c r="F119" s="61"/>
    </row>
    <row r="120" spans="1:8" x14ac:dyDescent="0.2">
      <c r="A120" s="282" t="s">
        <v>1280</v>
      </c>
      <c r="B120" s="241" t="s">
        <v>1390</v>
      </c>
      <c r="C120" s="77">
        <v>1</v>
      </c>
      <c r="D120" s="77"/>
      <c r="E120" s="77"/>
      <c r="F120" s="77"/>
    </row>
    <row r="121" spans="1:8" x14ac:dyDescent="0.2">
      <c r="A121" s="282" t="s">
        <v>1384</v>
      </c>
      <c r="B121" s="240" t="s">
        <v>1391</v>
      </c>
      <c r="C121" s="61"/>
      <c r="D121" s="61"/>
      <c r="E121" s="61">
        <v>83</v>
      </c>
      <c r="F121" s="61"/>
    </row>
    <row r="122" spans="1:8" x14ac:dyDescent="0.2">
      <c r="A122" s="282" t="s">
        <v>1385</v>
      </c>
      <c r="B122" s="241" t="s">
        <v>1392</v>
      </c>
      <c r="C122" s="77">
        <v>6</v>
      </c>
      <c r="D122" s="77"/>
      <c r="E122" s="77"/>
      <c r="F122" s="77"/>
    </row>
    <row r="123" spans="1:8" x14ac:dyDescent="0.2">
      <c r="A123" s="282" t="s">
        <v>1386</v>
      </c>
      <c r="B123" s="240" t="s">
        <v>1393</v>
      </c>
      <c r="C123" s="61"/>
      <c r="D123" s="61"/>
      <c r="E123" s="61">
        <v>129</v>
      </c>
      <c r="F123" s="61"/>
    </row>
    <row r="124" spans="1:8" x14ac:dyDescent="0.2">
      <c r="A124" s="6"/>
      <c r="B124" s="285" t="s">
        <v>1394</v>
      </c>
      <c r="C124" s="286">
        <v>2</v>
      </c>
      <c r="D124" s="286"/>
      <c r="E124" s="286"/>
      <c r="F124" s="286"/>
    </row>
    <row r="125" spans="1:8" x14ac:dyDescent="0.2">
      <c r="A125" s="43"/>
      <c r="B125" s="168" t="s">
        <v>2</v>
      </c>
      <c r="C125" s="173">
        <f>SUM(C117:C124)</f>
        <v>17</v>
      </c>
      <c r="D125" s="173">
        <f>SUM(D117:D124)</f>
        <v>0</v>
      </c>
      <c r="E125" s="173">
        <f>SUM(E117:E124)</f>
        <v>343</v>
      </c>
      <c r="F125" s="174">
        <f>SUM(C125:D125)</f>
        <v>17</v>
      </c>
      <c r="G125" s="124" t="s">
        <v>779</v>
      </c>
    </row>
    <row r="126" spans="1:8" ht="13.5" thickBot="1" x14ac:dyDescent="0.25">
      <c r="A126" s="19"/>
      <c r="B126" s="172" t="s">
        <v>3</v>
      </c>
      <c r="C126" s="279">
        <f>(C125/F125)*100</f>
        <v>100</v>
      </c>
      <c r="D126" s="279">
        <f>(D125/F125)*100</f>
        <v>0</v>
      </c>
      <c r="E126" s="279">
        <f>(E125/F125)*100</f>
        <v>2017.6470588235293</v>
      </c>
      <c r="F126" s="162"/>
      <c r="G126" s="116"/>
    </row>
    <row r="127" spans="1:8" x14ac:dyDescent="0.2">
      <c r="A127" s="280"/>
      <c r="B127" s="280"/>
      <c r="C127" s="281"/>
      <c r="D127" s="281"/>
      <c r="E127" s="281"/>
      <c r="F127" s="157"/>
      <c r="G127" s="157"/>
    </row>
    <row r="128" spans="1:8" x14ac:dyDescent="0.2">
      <c r="A128" t="s">
        <v>11</v>
      </c>
    </row>
    <row r="129" spans="1:3" x14ac:dyDescent="0.2">
      <c r="A129" s="1" t="s">
        <v>9</v>
      </c>
      <c r="B129" s="33"/>
      <c r="C129" s="24"/>
    </row>
    <row r="130" spans="1:3" x14ac:dyDescent="0.2">
      <c r="A130" s="3"/>
      <c r="B130" s="4"/>
      <c r="C130" s="5">
        <v>3</v>
      </c>
    </row>
    <row r="131" spans="1:3" x14ac:dyDescent="0.2">
      <c r="A131" s="3"/>
      <c r="B131" s="4"/>
      <c r="C131" s="5">
        <v>39</v>
      </c>
    </row>
    <row r="132" spans="1:3" x14ac:dyDescent="0.2">
      <c r="A132" s="3"/>
      <c r="B132" s="4"/>
      <c r="C132" s="5">
        <v>8</v>
      </c>
    </row>
    <row r="133" spans="1:3" x14ac:dyDescent="0.2">
      <c r="A133" s="3"/>
      <c r="B133" s="4"/>
      <c r="C133" s="5">
        <v>27</v>
      </c>
    </row>
    <row r="134" spans="1:3" x14ac:dyDescent="0.2">
      <c r="A134" s="3"/>
      <c r="B134" s="4"/>
      <c r="C134" s="5">
        <v>14</v>
      </c>
    </row>
    <row r="135" spans="1:3" x14ac:dyDescent="0.2">
      <c r="A135" s="3"/>
      <c r="B135" s="4"/>
      <c r="C135" s="5">
        <v>132</v>
      </c>
    </row>
    <row r="136" spans="1:3" x14ac:dyDescent="0.2">
      <c r="A136" s="3"/>
      <c r="B136" s="4"/>
      <c r="C136" s="5">
        <v>51</v>
      </c>
    </row>
    <row r="137" spans="1:3" x14ac:dyDescent="0.2">
      <c r="A137" s="3"/>
      <c r="B137" s="4"/>
      <c r="C137" s="5">
        <v>77</v>
      </c>
    </row>
    <row r="138" spans="1:3" x14ac:dyDescent="0.2">
      <c r="A138" s="3"/>
      <c r="B138" s="4"/>
      <c r="C138" s="5">
        <v>51</v>
      </c>
    </row>
    <row r="139" spans="1:3" x14ac:dyDescent="0.2">
      <c r="A139" s="1" t="s">
        <v>17</v>
      </c>
      <c r="B139" s="33"/>
      <c r="C139" s="24">
        <f>SUM(C130:C138)</f>
        <v>402</v>
      </c>
    </row>
    <row r="140" spans="1:3" x14ac:dyDescent="0.2">
      <c r="A140" s="3" t="s">
        <v>12</v>
      </c>
      <c r="B140" s="4"/>
      <c r="C140" s="5">
        <f>AVERAGE(C130:C138)</f>
        <v>44.666666666666664</v>
      </c>
    </row>
    <row r="141" spans="1:3" x14ac:dyDescent="0.2">
      <c r="A141" s="3" t="s">
        <v>13</v>
      </c>
      <c r="B141" s="4"/>
      <c r="C141" s="5">
        <f>STDEV(C130:C138)</f>
        <v>40.493826690003011</v>
      </c>
    </row>
    <row r="142" spans="1:3" x14ac:dyDescent="0.2">
      <c r="A142" s="3"/>
      <c r="B142" s="4"/>
      <c r="C142" s="5"/>
    </row>
    <row r="143" spans="1:3" x14ac:dyDescent="0.2">
      <c r="A143" s="8"/>
      <c r="B143" s="12"/>
      <c r="C143" s="13"/>
    </row>
    <row r="146" spans="1:3" x14ac:dyDescent="0.2">
      <c r="A146" s="1" t="s">
        <v>14</v>
      </c>
      <c r="B146" s="33"/>
      <c r="C146" s="24"/>
    </row>
    <row r="147" spans="1:3" x14ac:dyDescent="0.2">
      <c r="A147" s="3"/>
      <c r="B147" s="4"/>
      <c r="C147" s="5">
        <v>67</v>
      </c>
    </row>
    <row r="148" spans="1:3" x14ac:dyDescent="0.2">
      <c r="A148" s="3"/>
      <c r="B148" s="4"/>
      <c r="C148" s="5">
        <v>56</v>
      </c>
    </row>
    <row r="149" spans="1:3" x14ac:dyDescent="0.2">
      <c r="A149" s="3"/>
      <c r="B149" s="4"/>
      <c r="C149" s="5">
        <v>48</v>
      </c>
    </row>
    <row r="150" spans="1:3" x14ac:dyDescent="0.2">
      <c r="A150" s="3"/>
      <c r="B150" s="4"/>
      <c r="C150" s="5">
        <v>62</v>
      </c>
    </row>
    <row r="151" spans="1:3" x14ac:dyDescent="0.2">
      <c r="A151" s="3"/>
      <c r="B151" s="4"/>
      <c r="C151" s="5">
        <v>6</v>
      </c>
    </row>
    <row r="152" spans="1:3" x14ac:dyDescent="0.2">
      <c r="A152" s="3"/>
      <c r="B152" s="4"/>
      <c r="C152" s="5">
        <v>37</v>
      </c>
    </row>
    <row r="153" spans="1:3" x14ac:dyDescent="0.2">
      <c r="A153" s="3"/>
      <c r="B153" s="4"/>
      <c r="C153" s="5">
        <v>6</v>
      </c>
    </row>
    <row r="154" spans="1:3" x14ac:dyDescent="0.2">
      <c r="A154" s="3"/>
      <c r="B154" s="4"/>
      <c r="C154" s="5">
        <v>6</v>
      </c>
    </row>
    <row r="155" spans="1:3" x14ac:dyDescent="0.2">
      <c r="A155" s="3"/>
      <c r="B155" s="4"/>
      <c r="C155" s="5">
        <v>25</v>
      </c>
    </row>
    <row r="156" spans="1:3" x14ac:dyDescent="0.2">
      <c r="A156" s="3"/>
      <c r="B156" s="4"/>
      <c r="C156" s="5">
        <v>42</v>
      </c>
    </row>
    <row r="157" spans="1:3" x14ac:dyDescent="0.2">
      <c r="A157" s="3"/>
      <c r="B157" s="4"/>
      <c r="C157" s="5">
        <v>56</v>
      </c>
    </row>
    <row r="158" spans="1:3" x14ac:dyDescent="0.2">
      <c r="A158" s="3"/>
      <c r="B158" s="4"/>
      <c r="C158" s="5">
        <v>9</v>
      </c>
    </row>
    <row r="159" spans="1:3" x14ac:dyDescent="0.2">
      <c r="A159" s="3"/>
      <c r="B159" s="4"/>
      <c r="C159" s="5">
        <v>15</v>
      </c>
    </row>
    <row r="160" spans="1:3" x14ac:dyDescent="0.2">
      <c r="A160" s="3"/>
      <c r="B160" s="4"/>
      <c r="C160" s="5">
        <v>58</v>
      </c>
    </row>
    <row r="161" spans="1:3" x14ac:dyDescent="0.2">
      <c r="A161" s="3"/>
      <c r="B161" s="4"/>
      <c r="C161" s="5">
        <v>26</v>
      </c>
    </row>
    <row r="162" spans="1:3" x14ac:dyDescent="0.2">
      <c r="A162" s="3"/>
      <c r="B162" s="4"/>
      <c r="C162" s="5">
        <v>2</v>
      </c>
    </row>
    <row r="163" spans="1:3" x14ac:dyDescent="0.2">
      <c r="A163" s="3"/>
      <c r="B163" s="4"/>
      <c r="C163" s="5">
        <v>24</v>
      </c>
    </row>
    <row r="164" spans="1:3" x14ac:dyDescent="0.2">
      <c r="A164" s="3"/>
      <c r="B164" s="4"/>
      <c r="C164" s="5">
        <v>25</v>
      </c>
    </row>
    <row r="165" spans="1:3" x14ac:dyDescent="0.2">
      <c r="A165" s="3"/>
      <c r="B165" s="4"/>
      <c r="C165" s="5">
        <v>10</v>
      </c>
    </row>
    <row r="166" spans="1:3" x14ac:dyDescent="0.2">
      <c r="A166" s="3"/>
      <c r="B166" s="4"/>
      <c r="C166" s="5">
        <v>23</v>
      </c>
    </row>
    <row r="167" spans="1:3" x14ac:dyDescent="0.2">
      <c r="A167" s="3"/>
      <c r="B167" s="4"/>
      <c r="C167" s="5">
        <v>9</v>
      </c>
    </row>
    <row r="168" spans="1:3" x14ac:dyDescent="0.2">
      <c r="A168" s="3"/>
      <c r="B168" s="4"/>
      <c r="C168" s="5">
        <v>12</v>
      </c>
    </row>
    <row r="169" spans="1:3" x14ac:dyDescent="0.2">
      <c r="A169" s="3"/>
      <c r="B169" s="4"/>
      <c r="C169" s="5">
        <v>4</v>
      </c>
    </row>
    <row r="170" spans="1:3" x14ac:dyDescent="0.2">
      <c r="A170" s="3"/>
      <c r="B170" s="4"/>
      <c r="C170" s="5">
        <v>10</v>
      </c>
    </row>
    <row r="171" spans="1:3" x14ac:dyDescent="0.2">
      <c r="A171" s="1" t="s">
        <v>15</v>
      </c>
      <c r="B171" s="33"/>
      <c r="C171" s="24">
        <f>SUM(C147:C170)</f>
        <v>638</v>
      </c>
    </row>
    <row r="172" spans="1:3" x14ac:dyDescent="0.2">
      <c r="A172" s="3" t="s">
        <v>12</v>
      </c>
      <c r="B172" s="4"/>
      <c r="C172" s="5">
        <f>AVERAGE(C147:C170)</f>
        <v>26.583333333333332</v>
      </c>
    </row>
    <row r="173" spans="1:3" x14ac:dyDescent="0.2">
      <c r="A173" s="3" t="s">
        <v>16</v>
      </c>
      <c r="B173" s="4"/>
      <c r="C173" s="5">
        <f>STDEV(C147:C170)</f>
        <v>21.198680571465161</v>
      </c>
    </row>
    <row r="174" spans="1:3" x14ac:dyDescent="0.2">
      <c r="A174" s="8"/>
      <c r="B174" s="12"/>
      <c r="C174" s="13"/>
    </row>
    <row r="176" spans="1:3" x14ac:dyDescent="0.2">
      <c r="A176" s="1" t="s">
        <v>18</v>
      </c>
      <c r="B176" s="33"/>
      <c r="C176" s="24"/>
    </row>
    <row r="177" spans="1:3" x14ac:dyDescent="0.2">
      <c r="A177" s="3"/>
      <c r="B177" s="4"/>
      <c r="C177" s="5">
        <v>93</v>
      </c>
    </row>
    <row r="178" spans="1:3" x14ac:dyDescent="0.2">
      <c r="A178" s="3"/>
      <c r="B178" s="4"/>
      <c r="C178" s="5">
        <v>38</v>
      </c>
    </row>
    <row r="179" spans="1:3" x14ac:dyDescent="0.2">
      <c r="A179" s="3"/>
      <c r="B179" s="4"/>
      <c r="C179" s="5">
        <v>83</v>
      </c>
    </row>
    <row r="180" spans="1:3" x14ac:dyDescent="0.2">
      <c r="A180" s="3"/>
      <c r="B180" s="4"/>
      <c r="C180" s="5">
        <v>129</v>
      </c>
    </row>
    <row r="181" spans="1:3" x14ac:dyDescent="0.2">
      <c r="A181" s="1" t="s">
        <v>17</v>
      </c>
      <c r="B181" s="33"/>
      <c r="C181" s="24">
        <f>SUM(C177:C180)</f>
        <v>343</v>
      </c>
    </row>
    <row r="182" spans="1:3" x14ac:dyDescent="0.2">
      <c r="A182" s="3" t="s">
        <v>12</v>
      </c>
      <c r="B182" s="4"/>
      <c r="C182" s="5">
        <f>AVERAGE(C177:C180)</f>
        <v>85.75</v>
      </c>
    </row>
    <row r="183" spans="1:3" x14ac:dyDescent="0.2">
      <c r="A183" s="3" t="s">
        <v>13</v>
      </c>
      <c r="B183" s="4"/>
      <c r="C183" s="5">
        <f>STDEV(C177:C180)</f>
        <v>37.464427572476446</v>
      </c>
    </row>
    <row r="184" spans="1:3" x14ac:dyDescent="0.2">
      <c r="A184" s="3"/>
      <c r="B184" s="4"/>
      <c r="C184" s="5"/>
    </row>
    <row r="185" spans="1:3" x14ac:dyDescent="0.2">
      <c r="A185" s="8"/>
      <c r="B185" s="12"/>
      <c r="C185" s="13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76" workbookViewId="0">
      <selection activeCell="G77" sqref="G77"/>
    </sheetView>
  </sheetViews>
  <sheetFormatPr defaultRowHeight="12.75" x14ac:dyDescent="0.2"/>
  <cols>
    <col min="1" max="1" width="17.7109375" customWidth="1"/>
    <col min="2" max="2" width="10.7109375" customWidth="1"/>
    <col min="3" max="3" width="11.7109375" customWidth="1"/>
    <col min="4" max="4" width="12.7109375" customWidth="1"/>
    <col min="5" max="5" width="16.7109375" customWidth="1"/>
    <col min="6" max="6" width="13.7109375" customWidth="1"/>
    <col min="7" max="7" width="25.7109375" customWidth="1"/>
  </cols>
  <sheetData>
    <row r="1" spans="1:7" x14ac:dyDescent="0.2">
      <c r="A1" s="29" t="s">
        <v>1162</v>
      </c>
    </row>
    <row r="2" spans="1:7" ht="26.25" thickBot="1" x14ac:dyDescent="0.25">
      <c r="A2" s="104" t="s">
        <v>129</v>
      </c>
      <c r="B2" s="105" t="s">
        <v>74</v>
      </c>
      <c r="C2" s="104" t="s">
        <v>77</v>
      </c>
      <c r="D2" s="104" t="s">
        <v>177</v>
      </c>
      <c r="E2" s="106" t="s">
        <v>79</v>
      </c>
      <c r="F2" s="104" t="s">
        <v>145</v>
      </c>
      <c r="G2" s="104" t="s">
        <v>178</v>
      </c>
    </row>
    <row r="3" spans="1:7" ht="13.5" thickTop="1" x14ac:dyDescent="0.2">
      <c r="A3" s="74" t="s">
        <v>730</v>
      </c>
      <c r="B3" s="225" t="s">
        <v>1165</v>
      </c>
      <c r="C3" s="51"/>
      <c r="D3" s="51">
        <v>10</v>
      </c>
      <c r="E3" s="51"/>
      <c r="F3" s="45" t="s">
        <v>949</v>
      </c>
      <c r="G3" s="51"/>
    </row>
    <row r="4" spans="1:7" x14ac:dyDescent="0.2">
      <c r="A4" s="74" t="s">
        <v>126</v>
      </c>
      <c r="B4" s="76" t="s">
        <v>1166</v>
      </c>
      <c r="C4" s="75">
        <v>6</v>
      </c>
      <c r="D4" s="75"/>
      <c r="E4" s="75"/>
      <c r="F4" s="75"/>
      <c r="G4" s="75"/>
    </row>
    <row r="5" spans="1:7" x14ac:dyDescent="0.2">
      <c r="A5" s="74" t="s">
        <v>732</v>
      </c>
      <c r="B5" s="48" t="s">
        <v>1167</v>
      </c>
      <c r="C5" s="58"/>
      <c r="D5" s="58"/>
      <c r="E5" s="58">
        <v>6</v>
      </c>
      <c r="F5" s="53"/>
      <c r="G5" s="48" t="s">
        <v>400</v>
      </c>
    </row>
    <row r="6" spans="1:7" x14ac:dyDescent="0.2">
      <c r="A6" s="74" t="s">
        <v>783</v>
      </c>
      <c r="B6" s="48" t="s">
        <v>1168</v>
      </c>
      <c r="C6" s="58"/>
      <c r="D6" s="58">
        <v>8</v>
      </c>
      <c r="E6" s="58"/>
      <c r="F6" s="57">
        <v>14</v>
      </c>
      <c r="G6" s="58"/>
    </row>
    <row r="7" spans="1:7" x14ac:dyDescent="0.2">
      <c r="A7" s="3"/>
      <c r="B7" s="76" t="s">
        <v>1169</v>
      </c>
      <c r="C7" s="75">
        <v>4</v>
      </c>
      <c r="D7" s="75"/>
      <c r="E7" s="75"/>
      <c r="F7" s="75"/>
      <c r="G7" s="75"/>
    </row>
    <row r="8" spans="1:7" x14ac:dyDescent="0.2">
      <c r="A8" s="3"/>
      <c r="B8" s="48" t="s">
        <v>1170</v>
      </c>
      <c r="C8" s="58"/>
      <c r="D8" s="58"/>
      <c r="E8" s="58">
        <v>11</v>
      </c>
      <c r="F8" s="58">
        <v>11</v>
      </c>
      <c r="G8" s="48" t="s">
        <v>401</v>
      </c>
    </row>
    <row r="9" spans="1:7" x14ac:dyDescent="0.2">
      <c r="A9" s="3"/>
      <c r="B9" s="76" t="s">
        <v>1171</v>
      </c>
      <c r="C9" s="75">
        <v>7</v>
      </c>
      <c r="D9" s="75"/>
      <c r="E9" s="75"/>
      <c r="F9" s="75"/>
      <c r="G9" s="75"/>
    </row>
    <row r="10" spans="1:7" x14ac:dyDescent="0.2">
      <c r="A10" s="3"/>
      <c r="B10" s="48" t="s">
        <v>1172</v>
      </c>
      <c r="C10" s="58"/>
      <c r="D10" s="58"/>
      <c r="E10" s="58">
        <v>14</v>
      </c>
      <c r="F10" s="58">
        <v>14</v>
      </c>
      <c r="G10" s="48" t="s">
        <v>1161</v>
      </c>
    </row>
    <row r="11" spans="1:7" x14ac:dyDescent="0.2">
      <c r="A11" s="3"/>
      <c r="B11" s="76" t="s">
        <v>1173</v>
      </c>
      <c r="C11" s="75">
        <v>6</v>
      </c>
      <c r="D11" s="75"/>
      <c r="E11" s="75"/>
      <c r="F11" s="75"/>
      <c r="G11" s="75"/>
    </row>
    <row r="12" spans="1:7" x14ac:dyDescent="0.2">
      <c r="A12" s="3"/>
      <c r="B12" s="48" t="s">
        <v>1174</v>
      </c>
      <c r="C12" s="58"/>
      <c r="D12" s="58"/>
      <c r="E12" s="58">
        <v>3</v>
      </c>
      <c r="F12" s="53"/>
      <c r="G12" s="48" t="s">
        <v>181</v>
      </c>
    </row>
    <row r="13" spans="1:7" x14ac:dyDescent="0.2">
      <c r="A13" s="3"/>
      <c r="B13" s="48" t="s">
        <v>1175</v>
      </c>
      <c r="C13" s="58"/>
      <c r="D13" s="58">
        <v>8</v>
      </c>
      <c r="E13" s="58"/>
      <c r="F13" s="57">
        <v>11</v>
      </c>
      <c r="G13" s="58"/>
    </row>
    <row r="14" spans="1:7" x14ac:dyDescent="0.2">
      <c r="A14" s="3"/>
      <c r="B14" s="76" t="s">
        <v>1176</v>
      </c>
      <c r="C14" s="75">
        <v>5</v>
      </c>
      <c r="D14" s="75"/>
      <c r="E14" s="75"/>
      <c r="F14" s="75"/>
      <c r="G14" s="75"/>
    </row>
    <row r="15" spans="1:7" x14ac:dyDescent="0.2">
      <c r="A15" s="3"/>
      <c r="B15" s="48" t="s">
        <v>447</v>
      </c>
      <c r="C15" s="58"/>
      <c r="D15" s="58">
        <v>4</v>
      </c>
      <c r="E15" s="58"/>
      <c r="F15" s="53"/>
      <c r="G15" s="58"/>
    </row>
    <row r="16" spans="1:7" x14ac:dyDescent="0.2">
      <c r="A16" s="3"/>
      <c r="B16" s="48" t="s">
        <v>1177</v>
      </c>
      <c r="C16" s="58"/>
      <c r="D16" s="58"/>
      <c r="E16" s="58">
        <v>2</v>
      </c>
      <c r="F16" s="57">
        <v>6</v>
      </c>
      <c r="G16" s="48" t="s">
        <v>185</v>
      </c>
    </row>
    <row r="17" spans="1:7" x14ac:dyDescent="0.2">
      <c r="A17" s="3"/>
      <c r="B17" s="76" t="s">
        <v>1184</v>
      </c>
      <c r="C17" s="75">
        <v>2</v>
      </c>
      <c r="D17" s="75"/>
      <c r="E17" s="75"/>
      <c r="F17" s="75"/>
      <c r="G17" s="75"/>
    </row>
    <row r="18" spans="1:7" x14ac:dyDescent="0.2">
      <c r="A18" s="3"/>
      <c r="B18" s="48" t="s">
        <v>1178</v>
      </c>
      <c r="C18" s="58"/>
      <c r="D18" s="58"/>
      <c r="E18" s="58">
        <v>1</v>
      </c>
      <c r="F18" s="53"/>
      <c r="G18" s="48" t="s">
        <v>1196</v>
      </c>
    </row>
    <row r="19" spans="1:7" x14ac:dyDescent="0.2">
      <c r="A19" s="3"/>
      <c r="B19" s="48" t="s">
        <v>1179</v>
      </c>
      <c r="C19" s="58"/>
      <c r="D19" s="58">
        <v>3</v>
      </c>
      <c r="E19" s="58"/>
      <c r="F19" s="57">
        <v>4</v>
      </c>
      <c r="G19" s="58"/>
    </row>
    <row r="20" spans="1:7" x14ac:dyDescent="0.2">
      <c r="A20" s="3"/>
      <c r="B20" s="76" t="s">
        <v>1180</v>
      </c>
      <c r="C20" s="75">
        <v>4</v>
      </c>
      <c r="D20" s="75"/>
      <c r="E20" s="75"/>
      <c r="F20" s="75"/>
      <c r="G20" s="75"/>
    </row>
    <row r="21" spans="1:7" x14ac:dyDescent="0.2">
      <c r="A21" s="3"/>
      <c r="B21" s="48" t="s">
        <v>1181</v>
      </c>
      <c r="C21" s="58"/>
      <c r="D21" s="58"/>
      <c r="E21" s="58">
        <v>4</v>
      </c>
      <c r="F21" s="53"/>
      <c r="G21" s="48" t="s">
        <v>401</v>
      </c>
    </row>
    <row r="22" spans="1:7" x14ac:dyDescent="0.2">
      <c r="A22" s="3"/>
      <c r="B22" s="48" t="s">
        <v>1182</v>
      </c>
      <c r="C22" s="58"/>
      <c r="D22" s="58">
        <v>5</v>
      </c>
      <c r="E22" s="58"/>
      <c r="F22" s="54"/>
      <c r="G22" s="58"/>
    </row>
    <row r="23" spans="1:7" x14ac:dyDescent="0.2">
      <c r="A23" s="3"/>
      <c r="B23" s="48" t="s">
        <v>1183</v>
      </c>
      <c r="C23" s="58"/>
      <c r="D23" s="58"/>
      <c r="E23" s="58">
        <v>4</v>
      </c>
      <c r="F23" s="54"/>
      <c r="G23" s="48" t="s">
        <v>401</v>
      </c>
    </row>
    <row r="24" spans="1:7" x14ac:dyDescent="0.2">
      <c r="A24" s="3"/>
      <c r="B24" s="48" t="s">
        <v>1185</v>
      </c>
      <c r="C24" s="58"/>
      <c r="D24" s="58">
        <v>3</v>
      </c>
      <c r="E24" s="58"/>
      <c r="F24" s="54"/>
      <c r="G24" s="58"/>
    </row>
    <row r="25" spans="1:7" x14ac:dyDescent="0.2">
      <c r="A25" s="3"/>
      <c r="B25" s="48" t="s">
        <v>1186</v>
      </c>
      <c r="C25" s="58"/>
      <c r="D25" s="58"/>
      <c r="E25" s="58">
        <v>4</v>
      </c>
      <c r="F25" s="54"/>
      <c r="G25" s="48" t="s">
        <v>181</v>
      </c>
    </row>
    <row r="26" spans="1:7" x14ac:dyDescent="0.2">
      <c r="A26" s="3"/>
      <c r="B26" s="48" t="s">
        <v>1187</v>
      </c>
      <c r="C26" s="58"/>
      <c r="D26" s="58">
        <v>4</v>
      </c>
      <c r="E26" s="58"/>
      <c r="F26" s="57">
        <v>24</v>
      </c>
      <c r="G26" s="58"/>
    </row>
    <row r="27" spans="1:7" x14ac:dyDescent="0.2">
      <c r="A27" s="3"/>
      <c r="B27" s="76" t="s">
        <v>1188</v>
      </c>
      <c r="C27" s="75">
        <v>2</v>
      </c>
      <c r="D27" s="75"/>
      <c r="E27" s="75"/>
      <c r="F27" s="75"/>
      <c r="G27" s="75"/>
    </row>
    <row r="28" spans="1:7" x14ac:dyDescent="0.2">
      <c r="A28" s="3"/>
      <c r="B28" s="48" t="s">
        <v>1189</v>
      </c>
      <c r="C28" s="58"/>
      <c r="D28" s="58">
        <v>4</v>
      </c>
      <c r="E28" s="58"/>
      <c r="F28" s="53"/>
      <c r="G28" s="58"/>
    </row>
    <row r="29" spans="1:7" x14ac:dyDescent="0.2">
      <c r="A29" s="3"/>
      <c r="B29" s="48" t="s">
        <v>1190</v>
      </c>
      <c r="C29" s="58"/>
      <c r="D29" s="59">
        <v>4</v>
      </c>
      <c r="E29" s="58"/>
      <c r="F29" s="54"/>
      <c r="G29" s="58"/>
    </row>
    <row r="30" spans="1:7" x14ac:dyDescent="0.2">
      <c r="A30" s="3"/>
      <c r="B30" s="48" t="s">
        <v>1191</v>
      </c>
      <c r="C30" s="58"/>
      <c r="D30" s="58"/>
      <c r="E30" s="58">
        <v>8</v>
      </c>
      <c r="F30" s="54"/>
      <c r="G30" s="48" t="s">
        <v>401</v>
      </c>
    </row>
    <row r="31" spans="1:7" x14ac:dyDescent="0.2">
      <c r="A31" s="3"/>
      <c r="B31" s="48" t="s">
        <v>1192</v>
      </c>
      <c r="C31" s="58"/>
      <c r="D31" s="59">
        <v>14</v>
      </c>
      <c r="E31" s="58"/>
      <c r="F31" s="54"/>
      <c r="G31" s="58"/>
    </row>
    <row r="32" spans="1:7" x14ac:dyDescent="0.2">
      <c r="A32" s="3"/>
      <c r="B32" s="48" t="s">
        <v>1193</v>
      </c>
      <c r="C32" s="58"/>
      <c r="D32" s="58"/>
      <c r="E32" s="58">
        <v>6</v>
      </c>
      <c r="F32" s="57">
        <v>36</v>
      </c>
      <c r="G32" s="48" t="s">
        <v>181</v>
      </c>
    </row>
    <row r="33" spans="1:7" x14ac:dyDescent="0.2">
      <c r="A33" s="3"/>
      <c r="B33" s="76" t="s">
        <v>1194</v>
      </c>
      <c r="C33" s="75">
        <v>6</v>
      </c>
      <c r="D33" s="75"/>
      <c r="E33" s="75"/>
      <c r="F33" s="75"/>
      <c r="G33" s="75"/>
    </row>
    <row r="34" spans="1:7" x14ac:dyDescent="0.2">
      <c r="A34" s="42"/>
      <c r="B34" s="50" t="s">
        <v>1195</v>
      </c>
      <c r="C34" s="149"/>
      <c r="D34" s="149"/>
      <c r="E34" s="149">
        <v>4</v>
      </c>
      <c r="F34" s="50" t="s">
        <v>1622</v>
      </c>
      <c r="G34" s="50" t="s">
        <v>401</v>
      </c>
    </row>
    <row r="35" spans="1:7" x14ac:dyDescent="0.2">
      <c r="A35" s="6"/>
      <c r="B35" s="91" t="s">
        <v>2</v>
      </c>
      <c r="C35" s="223">
        <f>SUM(C3:C34)</f>
        <v>42</v>
      </c>
      <c r="D35" s="223">
        <f>SUM(D3:D34)</f>
        <v>67</v>
      </c>
      <c r="E35" s="223">
        <f>SUM(E3:E34)</f>
        <v>67</v>
      </c>
      <c r="F35" s="236">
        <f>SUM(C35:E35)</f>
        <v>176</v>
      </c>
      <c r="G35" s="124" t="s">
        <v>779</v>
      </c>
    </row>
    <row r="36" spans="1:7" ht="13.5" thickBot="1" x14ac:dyDescent="0.25">
      <c r="A36" s="6"/>
      <c r="B36" s="186" t="s">
        <v>3</v>
      </c>
      <c r="C36" s="224">
        <f>(C35/F35)*100</f>
        <v>23.863636363636363</v>
      </c>
      <c r="D36" s="224">
        <f>(D35/F35)*100</f>
        <v>38.06818181818182</v>
      </c>
      <c r="E36" s="224">
        <f>(E35/F35)*100</f>
        <v>38.06818181818182</v>
      </c>
      <c r="F36" s="237"/>
      <c r="G36" s="238"/>
    </row>
    <row r="37" spans="1:7" x14ac:dyDescent="0.2">
      <c r="A37" s="15"/>
      <c r="B37" s="267" t="s">
        <v>1197</v>
      </c>
      <c r="C37" s="265"/>
      <c r="D37" s="265">
        <v>10</v>
      </c>
      <c r="E37" s="265"/>
      <c r="F37" s="267" t="s">
        <v>398</v>
      </c>
      <c r="G37" s="265"/>
    </row>
    <row r="38" spans="1:7" x14ac:dyDescent="0.2">
      <c r="A38" s="26" t="s">
        <v>831</v>
      </c>
      <c r="B38" s="76" t="s">
        <v>1198</v>
      </c>
      <c r="C38" s="75">
        <v>5</v>
      </c>
      <c r="D38" s="75"/>
      <c r="E38" s="75"/>
      <c r="F38" s="75"/>
      <c r="G38" s="75"/>
    </row>
    <row r="39" spans="1:7" x14ac:dyDescent="0.2">
      <c r="A39" s="26" t="s">
        <v>906</v>
      </c>
      <c r="B39" s="48" t="s">
        <v>1199</v>
      </c>
      <c r="C39" s="58"/>
      <c r="D39" s="58">
        <v>16</v>
      </c>
      <c r="E39" s="58"/>
      <c r="F39" s="58">
        <v>16</v>
      </c>
      <c r="G39" s="58"/>
    </row>
    <row r="40" spans="1:7" x14ac:dyDescent="0.2">
      <c r="A40" s="26" t="s">
        <v>907</v>
      </c>
      <c r="B40" s="76" t="s">
        <v>1200</v>
      </c>
      <c r="C40" s="75">
        <v>4</v>
      </c>
      <c r="D40" s="75"/>
      <c r="E40" s="75"/>
      <c r="F40" s="75"/>
      <c r="G40" s="75"/>
    </row>
    <row r="41" spans="1:7" x14ac:dyDescent="0.2">
      <c r="A41" s="26" t="s">
        <v>908</v>
      </c>
      <c r="B41" s="48" t="s">
        <v>856</v>
      </c>
      <c r="C41" s="58"/>
      <c r="D41" s="58"/>
      <c r="E41" s="58">
        <v>3</v>
      </c>
      <c r="F41" s="53"/>
      <c r="G41" s="48" t="s">
        <v>401</v>
      </c>
    </row>
    <row r="42" spans="1:7" x14ac:dyDescent="0.2">
      <c r="A42" s="26" t="s">
        <v>1163</v>
      </c>
      <c r="B42" s="48" t="s">
        <v>1201</v>
      </c>
      <c r="C42" s="58"/>
      <c r="D42" s="58">
        <v>7</v>
      </c>
      <c r="E42" s="58"/>
      <c r="F42" s="54"/>
      <c r="G42" s="58"/>
    </row>
    <row r="43" spans="1:7" x14ac:dyDescent="0.2">
      <c r="A43" s="25" t="s">
        <v>1164</v>
      </c>
      <c r="B43" s="48" t="s">
        <v>1202</v>
      </c>
      <c r="C43" s="58"/>
      <c r="D43" s="58"/>
      <c r="E43" s="58">
        <v>4</v>
      </c>
      <c r="F43" s="54"/>
      <c r="G43" s="48" t="s">
        <v>401</v>
      </c>
    </row>
    <row r="44" spans="1:7" x14ac:dyDescent="0.2">
      <c r="A44" s="3"/>
      <c r="B44" s="48" t="s">
        <v>1203</v>
      </c>
      <c r="C44" s="58"/>
      <c r="D44" s="58">
        <v>6</v>
      </c>
      <c r="E44" s="58"/>
      <c r="F44" s="57">
        <v>20</v>
      </c>
      <c r="G44" s="58"/>
    </row>
    <row r="45" spans="1:7" x14ac:dyDescent="0.2">
      <c r="A45" s="3"/>
      <c r="B45" s="76" t="s">
        <v>1204</v>
      </c>
      <c r="C45" s="75">
        <v>8</v>
      </c>
      <c r="D45" s="75"/>
      <c r="E45" s="75"/>
      <c r="F45" s="75"/>
      <c r="G45" s="75"/>
    </row>
    <row r="46" spans="1:7" x14ac:dyDescent="0.2">
      <c r="A46" s="3"/>
      <c r="B46" s="48" t="s">
        <v>1205</v>
      </c>
      <c r="C46" s="58"/>
      <c r="D46" s="58"/>
      <c r="E46" s="58">
        <v>1</v>
      </c>
      <c r="F46" s="58">
        <v>1</v>
      </c>
      <c r="G46" s="48" t="s">
        <v>1207</v>
      </c>
    </row>
    <row r="47" spans="1:7" x14ac:dyDescent="0.2">
      <c r="A47" s="11"/>
      <c r="B47" s="95" t="s">
        <v>1206</v>
      </c>
      <c r="C47" s="96">
        <v>10</v>
      </c>
      <c r="D47" s="96"/>
      <c r="E47" s="96"/>
      <c r="F47" s="96"/>
      <c r="G47" s="96"/>
    </row>
    <row r="48" spans="1:7" x14ac:dyDescent="0.2">
      <c r="A48" s="43"/>
      <c r="B48" s="91" t="s">
        <v>2</v>
      </c>
      <c r="C48" s="223">
        <f>SUM(C37:C47)</f>
        <v>27</v>
      </c>
      <c r="D48" s="223">
        <f>SUM(D37:D47)</f>
        <v>39</v>
      </c>
      <c r="E48" s="223">
        <f>SUM(E37:E47)</f>
        <v>8</v>
      </c>
      <c r="F48" s="236">
        <f>SUM(C48:E48)</f>
        <v>74</v>
      </c>
      <c r="G48" s="124" t="s">
        <v>779</v>
      </c>
    </row>
    <row r="49" spans="1:7" ht="13.5" thickBot="1" x14ac:dyDescent="0.25">
      <c r="A49" s="266"/>
      <c r="B49" s="186" t="s">
        <v>3</v>
      </c>
      <c r="C49" s="224">
        <f>(C48/F48)*100</f>
        <v>36.486486486486484</v>
      </c>
      <c r="D49" s="224">
        <f>(D48/F48)*100</f>
        <v>52.702702702702695</v>
      </c>
      <c r="E49" s="224">
        <f>(E48/F48)*100</f>
        <v>10.810810810810811</v>
      </c>
      <c r="F49" s="237"/>
      <c r="G49" s="238"/>
    </row>
    <row r="50" spans="1:7" x14ac:dyDescent="0.2">
      <c r="A50" s="187"/>
      <c r="B50" s="242" t="s">
        <v>1208</v>
      </c>
      <c r="C50" s="205"/>
      <c r="D50" s="268">
        <v>12</v>
      </c>
      <c r="E50" s="205"/>
      <c r="F50" s="205"/>
      <c r="G50" s="205"/>
    </row>
    <row r="51" spans="1:7" x14ac:dyDescent="0.2">
      <c r="A51" s="3"/>
      <c r="B51" s="48" t="s">
        <v>1209</v>
      </c>
      <c r="C51" s="58"/>
      <c r="D51" s="58"/>
      <c r="E51" s="58">
        <v>3</v>
      </c>
      <c r="F51" s="54"/>
      <c r="G51" s="48" t="s">
        <v>1263</v>
      </c>
    </row>
    <row r="52" spans="1:7" x14ac:dyDescent="0.2">
      <c r="A52" s="26" t="s">
        <v>76</v>
      </c>
      <c r="B52" s="48" t="s">
        <v>1210</v>
      </c>
      <c r="C52" s="58"/>
      <c r="D52" s="58">
        <v>5</v>
      </c>
      <c r="E52" s="58"/>
      <c r="F52" s="54"/>
      <c r="G52" s="58"/>
    </row>
    <row r="53" spans="1:7" x14ac:dyDescent="0.2">
      <c r="A53" s="26" t="s">
        <v>126</v>
      </c>
      <c r="B53" s="48" t="s">
        <v>808</v>
      </c>
      <c r="C53" s="58"/>
      <c r="D53" s="58"/>
      <c r="E53" s="58">
        <v>4</v>
      </c>
      <c r="F53" s="54"/>
      <c r="G53" s="48" t="s">
        <v>401</v>
      </c>
    </row>
    <row r="54" spans="1:7" x14ac:dyDescent="0.2">
      <c r="A54" s="26" t="s">
        <v>127</v>
      </c>
      <c r="B54" s="48" t="s">
        <v>1211</v>
      </c>
      <c r="C54" s="58"/>
      <c r="D54" s="58">
        <v>6</v>
      </c>
      <c r="E54" s="58"/>
      <c r="F54" s="54"/>
      <c r="G54" s="58"/>
    </row>
    <row r="55" spans="1:7" x14ac:dyDescent="0.2">
      <c r="A55" s="26" t="s">
        <v>128</v>
      </c>
      <c r="B55" s="48" t="s">
        <v>1212</v>
      </c>
      <c r="C55" s="58"/>
      <c r="D55" s="58"/>
      <c r="E55" s="58">
        <v>20</v>
      </c>
      <c r="F55" s="54"/>
      <c r="G55" s="48" t="s">
        <v>181</v>
      </c>
    </row>
    <row r="56" spans="1:7" x14ac:dyDescent="0.2">
      <c r="A56" s="3"/>
      <c r="B56" s="48" t="s">
        <v>1213</v>
      </c>
      <c r="C56" s="58"/>
      <c r="D56" s="58">
        <v>8</v>
      </c>
      <c r="E56" s="58"/>
      <c r="F56" s="57">
        <v>58</v>
      </c>
      <c r="G56" s="58"/>
    </row>
    <row r="57" spans="1:7" x14ac:dyDescent="0.2">
      <c r="A57" s="3"/>
      <c r="B57" s="76" t="s">
        <v>1214</v>
      </c>
      <c r="C57" s="75">
        <v>6</v>
      </c>
      <c r="D57" s="75"/>
      <c r="E57" s="75"/>
      <c r="F57" s="75"/>
      <c r="G57" s="75"/>
    </row>
    <row r="58" spans="1:7" x14ac:dyDescent="0.2">
      <c r="A58" s="3"/>
      <c r="B58" s="48" t="s">
        <v>1215</v>
      </c>
      <c r="C58" s="58"/>
      <c r="D58" s="58"/>
      <c r="E58" s="58">
        <v>6</v>
      </c>
      <c r="F58" s="53"/>
      <c r="G58" s="48" t="s">
        <v>181</v>
      </c>
    </row>
    <row r="59" spans="1:7" x14ac:dyDescent="0.2">
      <c r="A59" s="3"/>
      <c r="B59" s="48" t="s">
        <v>1216</v>
      </c>
      <c r="C59" s="58"/>
      <c r="D59" s="58">
        <v>6</v>
      </c>
      <c r="E59" s="58"/>
      <c r="F59" s="54"/>
      <c r="G59" s="58"/>
    </row>
    <row r="60" spans="1:7" x14ac:dyDescent="0.2">
      <c r="A60" s="3"/>
      <c r="B60" s="48" t="s">
        <v>1217</v>
      </c>
      <c r="C60" s="58"/>
      <c r="D60" s="58"/>
      <c r="E60" s="58">
        <v>5</v>
      </c>
      <c r="F60" s="54"/>
      <c r="G60" s="48" t="s">
        <v>400</v>
      </c>
    </row>
    <row r="61" spans="1:7" x14ac:dyDescent="0.2">
      <c r="A61" s="3"/>
      <c r="B61" s="48" t="s">
        <v>1218</v>
      </c>
      <c r="C61" s="58"/>
      <c r="D61" s="58">
        <v>9</v>
      </c>
      <c r="E61" s="58"/>
      <c r="F61" s="54"/>
      <c r="G61" s="58"/>
    </row>
    <row r="62" spans="1:7" x14ac:dyDescent="0.2">
      <c r="A62" s="3"/>
      <c r="B62" s="48" t="s">
        <v>1219</v>
      </c>
      <c r="C62" s="58"/>
      <c r="D62" s="58"/>
      <c r="E62" s="58">
        <v>3</v>
      </c>
      <c r="F62" s="54"/>
      <c r="G62" s="48" t="s">
        <v>181</v>
      </c>
    </row>
    <row r="63" spans="1:7" x14ac:dyDescent="0.2">
      <c r="A63" s="3"/>
      <c r="B63" s="48" t="s">
        <v>1220</v>
      </c>
      <c r="C63" s="58"/>
      <c r="D63" s="58">
        <v>3</v>
      </c>
      <c r="E63" s="58"/>
      <c r="F63" s="54"/>
      <c r="G63" s="58"/>
    </row>
    <row r="64" spans="1:7" x14ac:dyDescent="0.2">
      <c r="A64" s="3"/>
      <c r="B64" s="48" t="s">
        <v>1221</v>
      </c>
      <c r="C64" s="58"/>
      <c r="D64" s="58"/>
      <c r="E64" s="58">
        <v>6</v>
      </c>
      <c r="F64" s="54"/>
      <c r="G64" s="48" t="s">
        <v>181</v>
      </c>
    </row>
    <row r="65" spans="1:7" x14ac:dyDescent="0.2">
      <c r="A65" s="3"/>
      <c r="B65" s="48" t="s">
        <v>1222</v>
      </c>
      <c r="C65" s="58"/>
      <c r="D65" s="58">
        <v>6</v>
      </c>
      <c r="E65" s="58"/>
      <c r="F65" s="57">
        <v>44</v>
      </c>
      <c r="G65" s="58"/>
    </row>
    <row r="66" spans="1:7" x14ac:dyDescent="0.2">
      <c r="A66" s="3"/>
      <c r="B66" s="76" t="s">
        <v>1271</v>
      </c>
      <c r="C66" s="75">
        <v>4</v>
      </c>
      <c r="D66" s="75"/>
      <c r="E66" s="75"/>
      <c r="F66" s="75"/>
      <c r="G66" s="75"/>
    </row>
    <row r="67" spans="1:7" x14ac:dyDescent="0.2">
      <c r="A67" s="3"/>
      <c r="B67" s="48" t="s">
        <v>1223</v>
      </c>
      <c r="C67" s="58"/>
      <c r="D67" s="58">
        <v>5</v>
      </c>
      <c r="E67" s="58"/>
      <c r="F67" s="53"/>
      <c r="G67" s="58"/>
    </row>
    <row r="68" spans="1:7" x14ac:dyDescent="0.2">
      <c r="A68" s="3"/>
      <c r="B68" s="48" t="s">
        <v>1224</v>
      </c>
      <c r="C68" s="58"/>
      <c r="D68" s="58"/>
      <c r="E68" s="58">
        <v>7</v>
      </c>
      <c r="F68" s="54"/>
      <c r="G68" s="48" t="s">
        <v>1264</v>
      </c>
    </row>
    <row r="69" spans="1:7" x14ac:dyDescent="0.2">
      <c r="A69" s="3"/>
      <c r="B69" s="48" t="s">
        <v>1225</v>
      </c>
      <c r="C69" s="58"/>
      <c r="D69" s="58">
        <v>6</v>
      </c>
      <c r="E69" s="58"/>
      <c r="F69" s="54"/>
      <c r="G69" s="58"/>
    </row>
    <row r="70" spans="1:7" x14ac:dyDescent="0.2">
      <c r="A70" s="3"/>
      <c r="B70" s="48" t="s">
        <v>1226</v>
      </c>
      <c r="C70" s="58"/>
      <c r="D70" s="58"/>
      <c r="E70" s="58">
        <v>4</v>
      </c>
      <c r="F70" s="54"/>
      <c r="G70" s="48" t="s">
        <v>1265</v>
      </c>
    </row>
    <row r="71" spans="1:7" x14ac:dyDescent="0.2">
      <c r="A71" s="3"/>
      <c r="B71" s="48" t="s">
        <v>1227</v>
      </c>
      <c r="C71" s="58"/>
      <c r="D71" s="58">
        <v>14</v>
      </c>
      <c r="E71" s="58"/>
      <c r="F71" s="69" t="s">
        <v>1273</v>
      </c>
      <c r="G71" s="58"/>
    </row>
    <row r="72" spans="1:7" x14ac:dyDescent="0.2">
      <c r="A72" s="3"/>
      <c r="B72" s="76" t="s">
        <v>1228</v>
      </c>
      <c r="C72" s="75">
        <v>8</v>
      </c>
      <c r="D72" s="75"/>
      <c r="E72" s="75"/>
      <c r="F72" s="75"/>
      <c r="G72" s="75"/>
    </row>
    <row r="73" spans="1:7" x14ac:dyDescent="0.2">
      <c r="A73" s="3"/>
      <c r="B73" s="48" t="s">
        <v>1229</v>
      </c>
      <c r="C73" s="58"/>
      <c r="D73" s="58"/>
      <c r="E73" s="58">
        <v>4</v>
      </c>
      <c r="F73" s="53"/>
      <c r="G73" s="48" t="s">
        <v>181</v>
      </c>
    </row>
    <row r="74" spans="1:7" x14ac:dyDescent="0.2">
      <c r="A74" s="3"/>
      <c r="B74" s="48" t="s">
        <v>1230</v>
      </c>
      <c r="C74" s="58"/>
      <c r="D74" s="58">
        <v>8</v>
      </c>
      <c r="E74" s="58"/>
      <c r="F74" s="54"/>
      <c r="G74" s="58"/>
    </row>
    <row r="75" spans="1:7" x14ac:dyDescent="0.2">
      <c r="A75" s="3"/>
      <c r="B75" s="48" t="s">
        <v>1231</v>
      </c>
      <c r="C75" s="58"/>
      <c r="D75" s="58"/>
      <c r="E75" s="58">
        <v>10</v>
      </c>
      <c r="F75" s="54"/>
      <c r="G75" s="48" t="s">
        <v>1266</v>
      </c>
    </row>
    <row r="76" spans="1:7" x14ac:dyDescent="0.2">
      <c r="A76" s="3"/>
      <c r="B76" s="48" t="s">
        <v>1232</v>
      </c>
      <c r="C76" s="58"/>
      <c r="D76" s="58">
        <v>4</v>
      </c>
      <c r="E76" s="58"/>
      <c r="F76" s="54"/>
      <c r="G76" s="58"/>
    </row>
    <row r="77" spans="1:7" x14ac:dyDescent="0.2">
      <c r="A77" s="3"/>
      <c r="B77" s="48" t="s">
        <v>1233</v>
      </c>
      <c r="C77" s="58"/>
      <c r="D77" s="58"/>
      <c r="E77" s="58">
        <v>4</v>
      </c>
      <c r="F77" s="54"/>
      <c r="G77" s="48" t="s">
        <v>181</v>
      </c>
    </row>
    <row r="78" spans="1:7" x14ac:dyDescent="0.2">
      <c r="A78" s="3"/>
      <c r="B78" s="48" t="s">
        <v>1234</v>
      </c>
      <c r="C78" s="58"/>
      <c r="D78" s="58">
        <v>5</v>
      </c>
      <c r="E78" s="58"/>
      <c r="F78" s="54"/>
      <c r="G78" s="58"/>
    </row>
    <row r="79" spans="1:7" x14ac:dyDescent="0.2">
      <c r="A79" s="3"/>
      <c r="B79" s="48" t="s">
        <v>1235</v>
      </c>
      <c r="C79" s="58"/>
      <c r="D79" s="58"/>
      <c r="E79" s="58">
        <v>17</v>
      </c>
      <c r="F79" s="57">
        <v>52</v>
      </c>
      <c r="G79" s="48" t="s">
        <v>1267</v>
      </c>
    </row>
    <row r="80" spans="1:7" x14ac:dyDescent="0.2">
      <c r="A80" s="3"/>
      <c r="B80" s="76" t="s">
        <v>1236</v>
      </c>
      <c r="C80" s="75">
        <v>7</v>
      </c>
      <c r="D80" s="75"/>
      <c r="E80" s="75"/>
      <c r="F80" s="75"/>
      <c r="G80" s="75"/>
    </row>
    <row r="81" spans="1:7" x14ac:dyDescent="0.2">
      <c r="A81" s="3"/>
      <c r="B81" s="48" t="s">
        <v>1237</v>
      </c>
      <c r="C81" s="58"/>
      <c r="D81" s="58"/>
      <c r="E81" s="58">
        <v>40</v>
      </c>
      <c r="F81" s="53"/>
      <c r="G81" s="48" t="s">
        <v>1268</v>
      </c>
    </row>
    <row r="82" spans="1:7" x14ac:dyDescent="0.2">
      <c r="A82" s="3"/>
      <c r="B82" s="48" t="s">
        <v>1238</v>
      </c>
      <c r="C82" s="58"/>
      <c r="D82" s="58">
        <v>5</v>
      </c>
      <c r="E82" s="58"/>
      <c r="F82" s="54"/>
      <c r="G82" s="58"/>
    </row>
    <row r="83" spans="1:7" x14ac:dyDescent="0.2">
      <c r="A83" s="3"/>
      <c r="B83" s="48" t="s">
        <v>1239</v>
      </c>
      <c r="C83" s="58"/>
      <c r="D83" s="58"/>
      <c r="E83" s="58">
        <v>29</v>
      </c>
      <c r="F83" s="54"/>
      <c r="G83" s="48" t="s">
        <v>185</v>
      </c>
    </row>
    <row r="84" spans="1:7" x14ac:dyDescent="0.2">
      <c r="A84" s="3"/>
      <c r="B84" s="48" t="s">
        <v>1240</v>
      </c>
      <c r="C84" s="58"/>
      <c r="D84" s="58">
        <v>12</v>
      </c>
      <c r="E84" s="58"/>
      <c r="F84" s="57">
        <v>86</v>
      </c>
      <c r="G84" s="58"/>
    </row>
    <row r="85" spans="1:7" x14ac:dyDescent="0.2">
      <c r="A85" s="3"/>
      <c r="B85" s="76" t="s">
        <v>1241</v>
      </c>
      <c r="C85" s="75">
        <v>11</v>
      </c>
      <c r="D85" s="75"/>
      <c r="E85" s="75"/>
      <c r="F85" s="75"/>
      <c r="G85" s="75"/>
    </row>
    <row r="86" spans="1:7" x14ac:dyDescent="0.2">
      <c r="A86" s="3"/>
      <c r="B86" s="48" t="s">
        <v>1242</v>
      </c>
      <c r="C86" s="58"/>
      <c r="D86" s="58"/>
      <c r="E86" s="58">
        <v>24</v>
      </c>
      <c r="F86" s="58">
        <v>24</v>
      </c>
      <c r="G86" s="48" t="s">
        <v>400</v>
      </c>
    </row>
    <row r="87" spans="1:7" x14ac:dyDescent="0.2">
      <c r="A87" s="3"/>
      <c r="B87" s="76" t="s">
        <v>1243</v>
      </c>
      <c r="C87" s="75">
        <v>16</v>
      </c>
      <c r="D87" s="75"/>
      <c r="E87" s="75"/>
      <c r="F87" s="75"/>
      <c r="G87" s="75"/>
    </row>
    <row r="88" spans="1:7" x14ac:dyDescent="0.2">
      <c r="A88" s="26" t="s">
        <v>76</v>
      </c>
      <c r="B88" s="48" t="s">
        <v>1244</v>
      </c>
      <c r="C88" s="58"/>
      <c r="D88" s="58"/>
      <c r="E88" s="58">
        <v>12</v>
      </c>
      <c r="F88" s="53">
        <v>20</v>
      </c>
      <c r="G88" s="48" t="s">
        <v>400</v>
      </c>
    </row>
    <row r="89" spans="1:7" x14ac:dyDescent="0.2">
      <c r="A89" s="26" t="s">
        <v>126</v>
      </c>
      <c r="B89" s="48" t="s">
        <v>1245</v>
      </c>
      <c r="C89" s="58"/>
      <c r="D89" s="58">
        <v>8</v>
      </c>
      <c r="E89" s="58"/>
      <c r="F89" s="57"/>
      <c r="G89" s="58"/>
    </row>
    <row r="90" spans="1:7" x14ac:dyDescent="0.2">
      <c r="A90" s="26" t="s">
        <v>127</v>
      </c>
      <c r="B90" s="76" t="s">
        <v>1246</v>
      </c>
      <c r="C90" s="75">
        <v>20</v>
      </c>
      <c r="D90" s="75"/>
      <c r="E90" s="75"/>
      <c r="F90" s="270"/>
      <c r="G90" s="75"/>
    </row>
    <row r="91" spans="1:7" x14ac:dyDescent="0.2">
      <c r="A91" s="26" t="s">
        <v>128</v>
      </c>
      <c r="B91" s="48" t="s">
        <v>1247</v>
      </c>
      <c r="C91" s="58"/>
      <c r="D91" s="58">
        <v>10</v>
      </c>
      <c r="E91" s="58"/>
      <c r="F91" s="53"/>
      <c r="G91" s="58"/>
    </row>
    <row r="92" spans="1:7" x14ac:dyDescent="0.2">
      <c r="A92" s="3"/>
      <c r="B92" s="48" t="s">
        <v>1248</v>
      </c>
      <c r="C92" s="58"/>
      <c r="D92" s="58"/>
      <c r="E92" s="58">
        <v>3</v>
      </c>
      <c r="F92" s="54"/>
      <c r="G92" s="48" t="s">
        <v>181</v>
      </c>
    </row>
    <row r="93" spans="1:7" x14ac:dyDescent="0.2">
      <c r="A93" s="3"/>
      <c r="B93" s="48" t="s">
        <v>1249</v>
      </c>
      <c r="C93" s="58"/>
      <c r="D93" s="58">
        <v>6</v>
      </c>
      <c r="E93" s="58"/>
      <c r="F93" s="54"/>
      <c r="G93" s="58"/>
    </row>
    <row r="94" spans="1:7" x14ac:dyDescent="0.2">
      <c r="A94" s="3"/>
      <c r="B94" s="48" t="s">
        <v>1250</v>
      </c>
      <c r="C94" s="58"/>
      <c r="D94" s="58"/>
      <c r="E94" s="58">
        <v>3</v>
      </c>
      <c r="F94" s="57">
        <v>22</v>
      </c>
      <c r="G94" s="48" t="s">
        <v>1275</v>
      </c>
    </row>
    <row r="95" spans="1:7" x14ac:dyDescent="0.2">
      <c r="A95" s="3"/>
      <c r="B95" s="76" t="s">
        <v>1251</v>
      </c>
      <c r="C95" s="75">
        <v>6</v>
      </c>
      <c r="D95" s="75"/>
      <c r="E95" s="75"/>
      <c r="F95" s="270"/>
      <c r="G95" s="75"/>
    </row>
    <row r="96" spans="1:7" x14ac:dyDescent="0.2">
      <c r="A96" s="3"/>
      <c r="B96" s="48" t="s">
        <v>1252</v>
      </c>
      <c r="C96" s="58"/>
      <c r="D96" s="58">
        <v>8</v>
      </c>
      <c r="E96" s="58"/>
      <c r="F96" s="53"/>
      <c r="G96" s="58"/>
    </row>
    <row r="97" spans="1:8" x14ac:dyDescent="0.2">
      <c r="A97" s="3"/>
      <c r="B97" s="48" t="s">
        <v>1253</v>
      </c>
      <c r="C97" s="58"/>
      <c r="D97" s="58"/>
      <c r="E97" s="58">
        <v>9</v>
      </c>
      <c r="F97" s="57">
        <v>17</v>
      </c>
      <c r="G97" s="48" t="s">
        <v>966</v>
      </c>
    </row>
    <row r="98" spans="1:8" x14ac:dyDescent="0.2">
      <c r="A98" s="3"/>
      <c r="B98" s="76" t="s">
        <v>1254</v>
      </c>
      <c r="C98" s="75">
        <v>6</v>
      </c>
      <c r="D98" s="75"/>
      <c r="E98" s="75"/>
      <c r="F98" s="270"/>
      <c r="G98" s="75"/>
    </row>
    <row r="99" spans="1:8" x14ac:dyDescent="0.2">
      <c r="A99" s="3"/>
      <c r="B99" s="48" t="s">
        <v>1255</v>
      </c>
      <c r="C99" s="58"/>
      <c r="D99" s="58"/>
      <c r="E99" s="58">
        <v>33</v>
      </c>
      <c r="F99" s="53"/>
      <c r="G99" s="48" t="s">
        <v>1269</v>
      </c>
    </row>
    <row r="100" spans="1:8" x14ac:dyDescent="0.2">
      <c r="A100" s="3"/>
      <c r="B100" s="48" t="s">
        <v>455</v>
      </c>
      <c r="C100" s="58"/>
      <c r="D100" s="58">
        <v>4</v>
      </c>
      <c r="E100" s="58"/>
      <c r="F100" s="54"/>
      <c r="G100" s="58"/>
    </row>
    <row r="101" spans="1:8" x14ac:dyDescent="0.2">
      <c r="A101" s="3"/>
      <c r="B101" s="48" t="s">
        <v>1256</v>
      </c>
      <c r="C101" s="58"/>
      <c r="D101" s="58"/>
      <c r="E101" s="58">
        <v>34</v>
      </c>
      <c r="F101" s="54"/>
      <c r="G101" s="58"/>
    </row>
    <row r="102" spans="1:8" x14ac:dyDescent="0.2">
      <c r="A102" s="3"/>
      <c r="B102" s="48" t="s">
        <v>1257</v>
      </c>
      <c r="C102" s="58"/>
      <c r="D102" s="58">
        <v>8</v>
      </c>
      <c r="E102" s="58"/>
      <c r="F102" s="54"/>
      <c r="G102" s="58"/>
    </row>
    <row r="103" spans="1:8" x14ac:dyDescent="0.2">
      <c r="A103" s="3"/>
      <c r="B103" s="48" t="s">
        <v>901</v>
      </c>
      <c r="C103" s="58"/>
      <c r="D103" s="58"/>
      <c r="E103" s="58">
        <v>10</v>
      </c>
      <c r="F103" s="57">
        <v>89</v>
      </c>
      <c r="G103" s="48" t="s">
        <v>1270</v>
      </c>
    </row>
    <row r="104" spans="1:8" x14ac:dyDescent="0.2">
      <c r="A104" s="3"/>
      <c r="B104" s="76" t="s">
        <v>1258</v>
      </c>
      <c r="C104" s="75">
        <v>5</v>
      </c>
      <c r="D104" s="75"/>
      <c r="E104" s="75"/>
      <c r="F104" s="270"/>
      <c r="G104" s="75"/>
    </row>
    <row r="105" spans="1:8" x14ac:dyDescent="0.2">
      <c r="A105" s="3"/>
      <c r="B105" s="48" t="s">
        <v>1259</v>
      </c>
      <c r="C105" s="58"/>
      <c r="D105" s="58">
        <v>3</v>
      </c>
      <c r="E105" s="58"/>
      <c r="F105" s="58">
        <v>3</v>
      </c>
      <c r="G105" s="58"/>
    </row>
    <row r="106" spans="1:8" x14ac:dyDescent="0.2">
      <c r="A106" s="3"/>
      <c r="B106" s="76" t="s">
        <v>1260</v>
      </c>
      <c r="C106" s="75">
        <v>6</v>
      </c>
      <c r="D106" s="75"/>
      <c r="E106" s="75"/>
      <c r="F106" s="75"/>
      <c r="G106" s="75"/>
    </row>
    <row r="107" spans="1:8" x14ac:dyDescent="0.2">
      <c r="A107" s="3"/>
      <c r="B107" s="48" t="s">
        <v>1261</v>
      </c>
      <c r="C107" s="58"/>
      <c r="D107" s="58">
        <v>14</v>
      </c>
      <c r="E107" s="58"/>
      <c r="F107" s="53"/>
      <c r="G107" s="58"/>
    </row>
    <row r="108" spans="1:8" x14ac:dyDescent="0.2">
      <c r="A108" s="11"/>
      <c r="B108" s="50" t="s">
        <v>1262</v>
      </c>
      <c r="C108" s="149"/>
      <c r="D108" s="149"/>
      <c r="E108" s="149">
        <v>10</v>
      </c>
      <c r="F108" s="204" t="s">
        <v>1274</v>
      </c>
      <c r="G108" s="50" t="s">
        <v>400</v>
      </c>
    </row>
    <row r="109" spans="1:8" x14ac:dyDescent="0.2">
      <c r="A109" s="43"/>
      <c r="B109" s="91" t="s">
        <v>2</v>
      </c>
      <c r="C109" s="223">
        <f>SUM(C50:C108)</f>
        <v>95</v>
      </c>
      <c r="D109" s="223">
        <f>SUM(D50:D108)</f>
        <v>175</v>
      </c>
      <c r="E109" s="223">
        <f>SUM(E50:E108)</f>
        <v>300</v>
      </c>
      <c r="F109" s="269">
        <f>SUM(C109:E109)</f>
        <v>570</v>
      </c>
      <c r="G109" s="124" t="s">
        <v>779</v>
      </c>
    </row>
    <row r="110" spans="1:8" ht="13.5" thickBot="1" x14ac:dyDescent="0.25">
      <c r="A110" s="6"/>
      <c r="B110" s="186" t="s">
        <v>3</v>
      </c>
      <c r="C110" s="224">
        <f>(C109/F109)*100</f>
        <v>16.666666666666664</v>
      </c>
      <c r="D110" s="224">
        <f>(D109/F109)*100</f>
        <v>30.701754385964914</v>
      </c>
      <c r="E110" s="224">
        <f>(E109/F109)*100</f>
        <v>52.631578947368418</v>
      </c>
      <c r="F110" s="237"/>
      <c r="G110" s="238"/>
    </row>
    <row r="111" spans="1:8" x14ac:dyDescent="0.2">
      <c r="A111" s="16"/>
      <c r="B111" s="16"/>
      <c r="C111" s="16"/>
      <c r="D111" s="16"/>
      <c r="E111" s="16"/>
      <c r="F111" s="4"/>
      <c r="G111" s="4"/>
      <c r="H111" s="4"/>
    </row>
    <row r="112" spans="1:8" x14ac:dyDescent="0.2">
      <c r="A112" s="30" t="s">
        <v>1272</v>
      </c>
      <c r="B112" s="4"/>
      <c r="C112" s="4"/>
      <c r="D112" s="4"/>
      <c r="E112" s="4"/>
      <c r="F112" s="4"/>
      <c r="G112" s="4"/>
      <c r="H112" s="4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4"/>
      <c r="G114" s="4"/>
      <c r="H114" s="4"/>
    </row>
    <row r="115" spans="1:8" x14ac:dyDescent="0.2">
      <c r="A115" s="4"/>
      <c r="B115" s="4"/>
      <c r="C115" s="4"/>
      <c r="D115" s="4"/>
      <c r="E115" s="4"/>
      <c r="F115" s="4"/>
      <c r="G115" s="4"/>
      <c r="H115" s="4"/>
    </row>
    <row r="116" spans="1:8" x14ac:dyDescent="0.2">
      <c r="A116" s="4"/>
      <c r="B116" s="4"/>
      <c r="C116" s="4"/>
      <c r="D116" s="4"/>
      <c r="E116" s="4"/>
      <c r="F116" s="4"/>
      <c r="G116" s="4"/>
      <c r="H116" s="4"/>
    </row>
    <row r="117" spans="1:8" x14ac:dyDescent="0.2">
      <c r="A117" s="4"/>
      <c r="B117" s="4"/>
      <c r="C117" s="4"/>
      <c r="D117" s="4"/>
      <c r="E117" s="4"/>
      <c r="F117" s="4"/>
      <c r="G117" s="4"/>
      <c r="H117" s="4"/>
    </row>
    <row r="118" spans="1:8" x14ac:dyDescent="0.2">
      <c r="A118" s="4"/>
      <c r="B118" s="4"/>
      <c r="C118" s="4"/>
      <c r="D118" s="4"/>
      <c r="E118" s="4"/>
      <c r="F118" s="4"/>
      <c r="G118" s="4"/>
      <c r="H118" s="4"/>
    </row>
    <row r="119" spans="1:8" x14ac:dyDescent="0.2">
      <c r="A119" s="4"/>
      <c r="B119" s="4"/>
      <c r="C119" s="4"/>
      <c r="D119" s="4"/>
      <c r="E119" s="4"/>
      <c r="F119" s="4"/>
      <c r="G119" s="4"/>
      <c r="H119" s="4"/>
    </row>
    <row r="120" spans="1:8" x14ac:dyDescent="0.2">
      <c r="A120" s="4"/>
      <c r="B120" s="4"/>
      <c r="C120" s="4"/>
      <c r="D120" s="4"/>
      <c r="E120" s="4"/>
      <c r="F120" s="4"/>
      <c r="G120" s="4"/>
      <c r="H120" s="4"/>
    </row>
    <row r="121" spans="1:8" x14ac:dyDescent="0.2">
      <c r="A121" s="4"/>
      <c r="B121" s="4"/>
      <c r="C121" s="4"/>
      <c r="D121" s="4"/>
      <c r="E121" s="4"/>
      <c r="F121" s="4"/>
      <c r="G121" s="4"/>
      <c r="H121" s="4"/>
    </row>
    <row r="122" spans="1:8" x14ac:dyDescent="0.2">
      <c r="A122" s="4"/>
      <c r="B122" s="4"/>
      <c r="C122" s="4"/>
      <c r="D122" s="4"/>
      <c r="E122" s="4"/>
      <c r="F122" s="4"/>
      <c r="G122" s="4"/>
      <c r="H122" s="4"/>
    </row>
    <row r="123" spans="1:8" x14ac:dyDescent="0.2">
      <c r="A123" s="4"/>
      <c r="B123" s="4"/>
      <c r="C123" s="4"/>
      <c r="D123" s="4"/>
      <c r="E123" s="4"/>
      <c r="F123" s="4"/>
      <c r="G123" s="4"/>
      <c r="H123" s="4"/>
    </row>
    <row r="124" spans="1:8" x14ac:dyDescent="0.2">
      <c r="A124" s="4"/>
      <c r="B124" s="4"/>
      <c r="C124" s="4"/>
      <c r="D124" s="4"/>
      <c r="E124" s="4"/>
      <c r="F124" s="4"/>
      <c r="G124" s="4"/>
      <c r="H124" s="4"/>
    </row>
    <row r="125" spans="1:8" x14ac:dyDescent="0.2">
      <c r="A125" s="4"/>
      <c r="B125" s="4"/>
      <c r="C125" s="4"/>
      <c r="D125" s="4"/>
      <c r="E125" s="4"/>
      <c r="F125" s="4"/>
      <c r="G125" s="4"/>
      <c r="H125" s="4"/>
    </row>
    <row r="126" spans="1:8" x14ac:dyDescent="0.2">
      <c r="A126" s="4"/>
      <c r="B126" s="4"/>
      <c r="C126" s="4"/>
      <c r="D126" s="4"/>
      <c r="E126" s="4"/>
      <c r="F126" s="4"/>
      <c r="G126" s="4"/>
      <c r="H126" s="4"/>
    </row>
    <row r="127" spans="1:8" x14ac:dyDescent="0.2">
      <c r="A127" s="4"/>
      <c r="B127" s="4"/>
      <c r="C127" s="4"/>
      <c r="D127" s="4"/>
      <c r="E127" s="4"/>
      <c r="F127" s="4"/>
      <c r="G127" s="4"/>
      <c r="H127" s="4"/>
    </row>
    <row r="128" spans="1:8" x14ac:dyDescent="0.2">
      <c r="A128" s="4"/>
      <c r="B128" s="4"/>
      <c r="C128" s="4"/>
      <c r="D128" s="4"/>
      <c r="E128" s="4"/>
      <c r="F128" s="4"/>
      <c r="G128" s="4"/>
      <c r="H128" s="4"/>
    </row>
    <row r="129" spans="1:8" x14ac:dyDescent="0.2">
      <c r="A129" s="4"/>
      <c r="B129" s="4"/>
      <c r="C129" s="4"/>
      <c r="D129" s="4"/>
      <c r="E129" s="4"/>
      <c r="F129" s="4"/>
      <c r="G129" s="4"/>
      <c r="H129" s="4"/>
    </row>
    <row r="130" spans="1:8" x14ac:dyDescent="0.2">
      <c r="A130" s="4"/>
      <c r="B130" s="4"/>
      <c r="C130" s="4"/>
      <c r="D130" s="4"/>
      <c r="E130" s="4"/>
      <c r="F130" s="4"/>
      <c r="G130" s="4"/>
      <c r="H130" s="4"/>
    </row>
    <row r="131" spans="1:8" x14ac:dyDescent="0.2">
      <c r="A131" s="4"/>
      <c r="B131" s="4"/>
      <c r="C131" s="4"/>
      <c r="D131" s="4"/>
      <c r="E131" s="4"/>
      <c r="F131" s="4"/>
      <c r="G131" s="4"/>
      <c r="H131" s="4"/>
    </row>
    <row r="132" spans="1:8" x14ac:dyDescent="0.2">
      <c r="A132" s="4"/>
      <c r="B132" s="4"/>
      <c r="C132" s="4"/>
      <c r="D132" s="4"/>
      <c r="E132" s="4"/>
      <c r="F132" s="4"/>
      <c r="G132" s="4"/>
      <c r="H132" s="4"/>
    </row>
    <row r="133" spans="1:8" x14ac:dyDescent="0.2">
      <c r="A133" s="4"/>
      <c r="B133" s="4"/>
      <c r="C133" s="4"/>
      <c r="D133" s="4"/>
      <c r="E133" s="4"/>
      <c r="F133" s="4"/>
      <c r="G133" s="4"/>
      <c r="H133" s="4"/>
    </row>
    <row r="134" spans="1:8" x14ac:dyDescent="0.2">
      <c r="A134" s="4"/>
      <c r="B134" s="4"/>
      <c r="C134" s="4"/>
      <c r="D134" s="4"/>
      <c r="E134" s="4"/>
      <c r="F134" s="4"/>
      <c r="G134" s="4"/>
      <c r="H134" s="4"/>
    </row>
  </sheetData>
  <phoneticPr fontId="0" type="noConversion"/>
  <printOptions horizontalCentered="1"/>
  <pageMargins left="0.75" right="0.75" top="1" bottom="1" header="0.5" footer="0.5"/>
  <pageSetup paperSize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SummaryTable</vt:lpstr>
      <vt:lpstr>TabulatedPermThicknesses</vt:lpstr>
      <vt:lpstr>CumulativePermThicknesses</vt:lpstr>
      <vt:lpstr>ClayBedProportions</vt:lpstr>
      <vt:lpstr>ASR_1_QTsa</vt:lpstr>
      <vt:lpstr>Bu-1_QTsa</vt:lpstr>
      <vt:lpstr>Bu-5_QtspQTsa</vt:lpstr>
      <vt:lpstr>Ch-5_QTsa</vt:lpstr>
      <vt:lpstr>We-1_QTsp-QTsa</vt:lpstr>
      <vt:lpstr>We-2_QTsp-QTsa</vt:lpstr>
      <vt:lpstr>Walker-1_QTsp</vt:lpstr>
      <vt:lpstr>Walker-2_QTsp-QTsa</vt:lpstr>
      <vt:lpstr>Thomas-1_QTsp-QTsa</vt:lpstr>
      <vt:lpstr>Ponderosa-1A</vt:lpstr>
      <vt:lpstr>Ponderosa-4_QTsp-QTst</vt:lpstr>
      <vt:lpstr>Miles-1</vt:lpstr>
      <vt:lpstr>SantaBarbara-1</vt:lpstr>
      <vt:lpstr>SanJose-2</vt:lpstr>
      <vt:lpstr>Yale-3</vt:lpstr>
      <vt:lpstr>Volandria-3</vt:lpstr>
      <vt:lpstr>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dkoning</dc:creator>
  <cp:lastModifiedBy>Dan Koning</cp:lastModifiedBy>
  <cp:lastPrinted>2019-06-24T18:18:42Z</cp:lastPrinted>
  <dcterms:created xsi:type="dcterms:W3CDTF">2019-01-14T20:57:14Z</dcterms:created>
  <dcterms:modified xsi:type="dcterms:W3CDTF">2019-06-24T20:55:34Z</dcterms:modified>
</cp:coreProperties>
</file>